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G:\.shortcut-targets-by-id\1t2lpodJbM7fvrmv_1D6xc7_XVO24dAAt\1. DPO\3. Setor de Fiscalização\00. Processos e padrões\Medição e pagamento\"/>
    </mc:Choice>
  </mc:AlternateContent>
  <xr:revisionPtr revIDLastSave="0" documentId="13_ncr:1_{3C4D4A93-0EF2-4D46-B32A-31499F05FE8B}" xr6:coauthVersionLast="47" xr6:coauthVersionMax="47" xr10:uidLastSave="{00000000-0000-0000-0000-000000000000}"/>
  <bookViews>
    <workbookView xWindow="-120" yWindow="-120" windowWidth="20730" windowHeight="11160" tabRatio="597" xr2:uid="{00000000-000D-0000-FFFF-FFFF00000000}"/>
  </bookViews>
  <sheets>
    <sheet name="PLANILHA DE MEDIÇÃO" sheetId="57" r:id="rId1"/>
    <sheet name="CRONO" sheetId="58" r:id="rId2"/>
  </sheets>
  <externalReferences>
    <externalReference r:id="rId3"/>
  </externalReferences>
  <definedNames>
    <definedName name="_xlnm.Print_Area" localSheetId="1">CRONO!$A$2:$AB$71</definedName>
    <definedName name="_xlnm.Print_Area" localSheetId="0">'PLANILHA DE MEDIÇÃO'!$A$1:$L$386</definedName>
    <definedName name="_xlnm.Print_Titles" localSheetId="0">'PLANILHA DE MEDIÇÃO'!$1:$11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3" i="57" l="1"/>
  <c r="I13" i="57"/>
  <c r="J364" i="57"/>
  <c r="J363" i="57"/>
  <c r="J362" i="57"/>
  <c r="J361" i="57"/>
  <c r="J360" i="57"/>
  <c r="J359" i="57"/>
  <c r="J358" i="57"/>
  <c r="J357" i="57"/>
  <c r="J356" i="57"/>
  <c r="J355" i="57"/>
  <c r="J354" i="57"/>
  <c r="J353" i="57"/>
  <c r="J352" i="57"/>
  <c r="J351" i="57"/>
  <c r="J350" i="57"/>
  <c r="J349" i="57"/>
  <c r="J348" i="57"/>
  <c r="J347" i="57"/>
  <c r="J346" i="57"/>
  <c r="J345" i="57"/>
  <c r="J344" i="57"/>
  <c r="J343" i="57"/>
  <c r="J342" i="57"/>
  <c r="J341" i="57"/>
  <c r="J340" i="57"/>
  <c r="J339" i="57"/>
  <c r="J338" i="57"/>
  <c r="J337" i="57"/>
  <c r="J336" i="57"/>
  <c r="J335" i="57"/>
  <c r="J334" i="57"/>
  <c r="J333" i="57"/>
  <c r="J332" i="57"/>
  <c r="J331" i="57"/>
  <c r="J330" i="57"/>
  <c r="J329" i="57"/>
  <c r="J328" i="57"/>
  <c r="J327" i="57"/>
  <c r="J326" i="57"/>
  <c r="J325" i="57"/>
  <c r="J324" i="57"/>
  <c r="J322" i="57"/>
  <c r="J320" i="57"/>
  <c r="J319" i="57"/>
  <c r="J318" i="57"/>
  <c r="J317" i="57"/>
  <c r="J316" i="57"/>
  <c r="J315" i="57"/>
  <c r="J314" i="57"/>
  <c r="J313" i="57"/>
  <c r="J312" i="57"/>
  <c r="J310" i="57"/>
  <c r="J309" i="57"/>
  <c r="J308" i="57"/>
  <c r="J307" i="57"/>
  <c r="J306" i="57"/>
  <c r="J305" i="57"/>
  <c r="J304" i="57"/>
  <c r="J303" i="57"/>
  <c r="J302" i="57"/>
  <c r="J301" i="57"/>
  <c r="J300" i="57"/>
  <c r="J299" i="57"/>
  <c r="J298" i="57"/>
  <c r="J297" i="57"/>
  <c r="J296" i="57"/>
  <c r="J294" i="57"/>
  <c r="J293" i="57"/>
  <c r="J292" i="57"/>
  <c r="J291" i="57"/>
  <c r="J289" i="57"/>
  <c r="J288" i="57"/>
  <c r="J287" i="57"/>
  <c r="J286" i="57"/>
  <c r="J285" i="57"/>
  <c r="J284" i="57"/>
  <c r="J283" i="57"/>
  <c r="J282" i="57"/>
  <c r="J281" i="57"/>
  <c r="J280" i="57"/>
  <c r="J278" i="57"/>
  <c r="J277" i="57"/>
  <c r="J276" i="57"/>
  <c r="J275" i="57"/>
  <c r="J274" i="57"/>
  <c r="J273" i="57"/>
  <c r="J272" i="57"/>
  <c r="J271" i="57"/>
  <c r="J270" i="57"/>
  <c r="J268" i="57"/>
  <c r="J267" i="57"/>
  <c r="J266" i="57"/>
  <c r="J265" i="57"/>
  <c r="J264" i="57"/>
  <c r="J263" i="57"/>
  <c r="J262" i="57"/>
  <c r="J260" i="57"/>
  <c r="J259" i="57"/>
  <c r="J258" i="57"/>
  <c r="J257" i="57"/>
  <c r="J256" i="57"/>
  <c r="J255" i="57"/>
  <c r="J254" i="57"/>
  <c r="J253" i="57"/>
  <c r="J252" i="57"/>
  <c r="J251" i="57"/>
  <c r="J249" i="57"/>
  <c r="J248" i="57"/>
  <c r="J247" i="57"/>
  <c r="J246" i="57"/>
  <c r="J245" i="57"/>
  <c r="J244" i="57"/>
  <c r="J243" i="57"/>
  <c r="J242" i="57"/>
  <c r="J241" i="57"/>
  <c r="J240" i="57"/>
  <c r="J239" i="57"/>
  <c r="J238" i="57"/>
  <c r="J237" i="57"/>
  <c r="J236" i="57"/>
  <c r="J235" i="57"/>
  <c r="J234" i="57"/>
  <c r="J233" i="57"/>
  <c r="J232" i="57"/>
  <c r="J230" i="57"/>
  <c r="J229" i="57"/>
  <c r="J228" i="57"/>
  <c r="J227" i="57"/>
  <c r="J226" i="57"/>
  <c r="J224" i="57"/>
  <c r="J223" i="57"/>
  <c r="J222" i="57"/>
  <c r="J221" i="57"/>
  <c r="J220" i="57"/>
  <c r="J219" i="57"/>
  <c r="J218" i="57"/>
  <c r="J217" i="57"/>
  <c r="J216" i="57"/>
  <c r="J215" i="57"/>
  <c r="J214" i="57"/>
  <c r="J213" i="57"/>
  <c r="J212" i="57"/>
  <c r="J211" i="57"/>
  <c r="J210" i="57"/>
  <c r="J209" i="57"/>
  <c r="J208" i="57"/>
  <c r="J207" i="57"/>
  <c r="J206" i="57"/>
  <c r="J205" i="57"/>
  <c r="J204" i="57"/>
  <c r="J203" i="57"/>
  <c r="J202" i="57"/>
  <c r="J200" i="57"/>
  <c r="J199" i="57"/>
  <c r="J198" i="57"/>
  <c r="J197" i="57"/>
  <c r="J196" i="57"/>
  <c r="J195" i="57"/>
  <c r="J194" i="57"/>
  <c r="J193" i="57"/>
  <c r="J192" i="57"/>
  <c r="J191" i="57"/>
  <c r="J190" i="57"/>
  <c r="J189" i="57"/>
  <c r="J188" i="57"/>
  <c r="J187" i="57"/>
  <c r="J186" i="57"/>
  <c r="J185" i="57"/>
  <c r="J183" i="57"/>
  <c r="J182" i="57"/>
  <c r="J181" i="57"/>
  <c r="J180" i="57"/>
  <c r="J179" i="57"/>
  <c r="J178" i="57"/>
  <c r="J177" i="57"/>
  <c r="J176" i="57"/>
  <c r="J175" i="57"/>
  <c r="J174" i="57"/>
  <c r="J173" i="57"/>
  <c r="J172" i="57"/>
  <c r="J171" i="57"/>
  <c r="J170" i="57"/>
  <c r="J169" i="57"/>
  <c r="J167" i="57"/>
  <c r="J166" i="57"/>
  <c r="J165" i="57"/>
  <c r="J164" i="57"/>
  <c r="J163" i="57"/>
  <c r="J162" i="57"/>
  <c r="J161" i="57"/>
  <c r="J160" i="57"/>
  <c r="J159" i="57"/>
  <c r="J158" i="57"/>
  <c r="J156" i="57"/>
  <c r="J155" i="57"/>
  <c r="J154" i="57"/>
  <c r="J153" i="57"/>
  <c r="J152" i="57"/>
  <c r="J151" i="57"/>
  <c r="J150" i="57"/>
  <c r="J149" i="57"/>
  <c r="J147" i="57"/>
  <c r="J146" i="57"/>
  <c r="J145" i="57"/>
  <c r="J144" i="57"/>
  <c r="J143" i="57"/>
  <c r="J142" i="57"/>
  <c r="J141" i="57"/>
  <c r="J140" i="57"/>
  <c r="J139" i="57"/>
  <c r="J138" i="57"/>
  <c r="J137" i="57"/>
  <c r="J136" i="57"/>
  <c r="J135" i="57"/>
  <c r="J133" i="57"/>
  <c r="J132" i="57"/>
  <c r="J131" i="57"/>
  <c r="J130" i="57"/>
  <c r="J129" i="57"/>
  <c r="J128" i="57"/>
  <c r="J127" i="57"/>
  <c r="J126" i="57"/>
  <c r="J125" i="57"/>
  <c r="J124" i="57"/>
  <c r="J123" i="57"/>
  <c r="J122" i="57"/>
  <c r="J121" i="57"/>
  <c r="J120" i="57"/>
  <c r="J119" i="57"/>
  <c r="J118" i="57"/>
  <c r="J117" i="57"/>
  <c r="J116" i="57"/>
  <c r="J115" i="57"/>
  <c r="J114" i="57"/>
  <c r="J113" i="57"/>
  <c r="J112" i="57"/>
  <c r="J111" i="57"/>
  <c r="J110" i="57"/>
  <c r="J109" i="57"/>
  <c r="J108" i="57"/>
  <c r="J107" i="57"/>
  <c r="J106" i="57"/>
  <c r="J105" i="57"/>
  <c r="J104" i="57"/>
  <c r="J103" i="57"/>
  <c r="J102" i="57"/>
  <c r="J101" i="57"/>
  <c r="J100" i="57"/>
  <c r="J99" i="57"/>
  <c r="J98" i="57"/>
  <c r="J97" i="57"/>
  <c r="J96" i="57"/>
  <c r="J95" i="57"/>
  <c r="J94" i="57"/>
  <c r="J93" i="57"/>
  <c r="J92" i="57"/>
  <c r="J91" i="57"/>
  <c r="J90" i="57"/>
  <c r="J88" i="57"/>
  <c r="J86" i="57"/>
  <c r="J85" i="57"/>
  <c r="J84" i="57"/>
  <c r="J83" i="57"/>
  <c r="J82" i="57"/>
  <c r="J81" i="57"/>
  <c r="J79" i="57"/>
  <c r="J78" i="57"/>
  <c r="J77" i="57"/>
  <c r="J76" i="57"/>
  <c r="J75" i="57"/>
  <c r="J74" i="57"/>
  <c r="J73" i="57"/>
  <c r="J72" i="57"/>
  <c r="J70" i="57"/>
  <c r="J69" i="57"/>
  <c r="J68" i="57"/>
  <c r="J67" i="57"/>
  <c r="J66" i="57"/>
  <c r="J65" i="57"/>
  <c r="J64" i="57"/>
  <c r="J63" i="57"/>
  <c r="J62" i="57"/>
  <c r="J61" i="57"/>
  <c r="J60" i="57"/>
  <c r="J59" i="57"/>
  <c r="J58" i="57"/>
  <c r="J57" i="57"/>
  <c r="J56" i="57"/>
  <c r="J55" i="57"/>
  <c r="J54" i="57"/>
  <c r="J53" i="57"/>
  <c r="J52" i="57"/>
  <c r="J51" i="57"/>
  <c r="J50" i="57"/>
  <c r="J48" i="57"/>
  <c r="J47" i="57"/>
  <c r="J46" i="57"/>
  <c r="J45" i="57"/>
  <c r="J44" i="57"/>
  <c r="J43" i="57"/>
  <c r="J42" i="57"/>
  <c r="J41" i="57"/>
  <c r="J40" i="57"/>
  <c r="J39" i="57"/>
  <c r="J38" i="57"/>
  <c r="J37" i="57"/>
  <c r="J36" i="57"/>
  <c r="J35" i="57"/>
  <c r="J33" i="57"/>
  <c r="J32" i="57"/>
  <c r="J31" i="57"/>
  <c r="J30" i="57"/>
  <c r="J14" i="57"/>
  <c r="J15" i="57"/>
  <c r="J16" i="57"/>
  <c r="J17" i="57"/>
  <c r="J18" i="57"/>
  <c r="J19" i="57"/>
  <c r="J20" i="57"/>
  <c r="J21" i="57"/>
  <c r="J22" i="57"/>
  <c r="J23" i="57"/>
  <c r="J24" i="57"/>
  <c r="J25" i="57"/>
  <c r="J26" i="57"/>
  <c r="J27" i="57"/>
  <c r="J28" i="57"/>
  <c r="K325" i="57" l="1"/>
  <c r="L326" i="57"/>
  <c r="K327" i="57"/>
  <c r="K328" i="57"/>
  <c r="K329" i="57"/>
  <c r="L330" i="57"/>
  <c r="K331" i="57"/>
  <c r="K332" i="57"/>
  <c r="K333" i="57"/>
  <c r="L334" i="57"/>
  <c r="K335" i="57"/>
  <c r="K336" i="57"/>
  <c r="K337" i="57"/>
  <c r="L338" i="57"/>
  <c r="K339" i="57"/>
  <c r="K340" i="57"/>
  <c r="K341" i="57"/>
  <c r="L342" i="57"/>
  <c r="K343" i="57"/>
  <c r="K344" i="57"/>
  <c r="K345" i="57"/>
  <c r="L346" i="57"/>
  <c r="K347" i="57"/>
  <c r="K348" i="57"/>
  <c r="K349" i="57"/>
  <c r="L350" i="57"/>
  <c r="K351" i="57"/>
  <c r="K352" i="57"/>
  <c r="K353" i="57"/>
  <c r="L354" i="57"/>
  <c r="K355" i="57"/>
  <c r="K356" i="57"/>
  <c r="K357" i="57"/>
  <c r="L358" i="57"/>
  <c r="K359" i="57"/>
  <c r="K360" i="57"/>
  <c r="K361" i="57"/>
  <c r="L362" i="57"/>
  <c r="K363" i="57"/>
  <c r="K364" i="57"/>
  <c r="L324" i="57"/>
  <c r="L322" i="57"/>
  <c r="L314" i="57"/>
  <c r="L318" i="57"/>
  <c r="L312" i="57"/>
  <c r="L298" i="57"/>
  <c r="L302" i="57"/>
  <c r="L306" i="57"/>
  <c r="L310" i="57"/>
  <c r="L296" i="57"/>
  <c r="L294" i="57"/>
  <c r="L291" i="57"/>
  <c r="L285" i="57"/>
  <c r="L286" i="57"/>
  <c r="L289" i="57"/>
  <c r="L280" i="57"/>
  <c r="L272" i="57"/>
  <c r="L274" i="57"/>
  <c r="L276" i="57"/>
  <c r="L277" i="57"/>
  <c r="L270" i="57"/>
  <c r="L265" i="57"/>
  <c r="L267" i="57"/>
  <c r="L262" i="57"/>
  <c r="L254" i="57"/>
  <c r="L256" i="57"/>
  <c r="L257" i="57"/>
  <c r="L260" i="57"/>
  <c r="L251" i="57"/>
  <c r="L235" i="57"/>
  <c r="L236" i="57"/>
  <c r="L239" i="57"/>
  <c r="L240" i="57"/>
  <c r="L243" i="57"/>
  <c r="L247" i="57"/>
  <c r="L248" i="57"/>
  <c r="L232" i="57"/>
  <c r="L229" i="57"/>
  <c r="L226" i="57"/>
  <c r="L205" i="57"/>
  <c r="L207" i="57"/>
  <c r="L208" i="57"/>
  <c r="L211" i="57"/>
  <c r="L212" i="57"/>
  <c r="L220" i="57"/>
  <c r="L202" i="57"/>
  <c r="L189" i="57"/>
  <c r="L193" i="57"/>
  <c r="L200" i="57"/>
  <c r="L185" i="57"/>
  <c r="L172" i="57"/>
  <c r="L175" i="57"/>
  <c r="L177" i="57"/>
  <c r="L179" i="57"/>
  <c r="L180" i="57"/>
  <c r="L183" i="57"/>
  <c r="L169" i="57"/>
  <c r="L161" i="57"/>
  <c r="L165" i="57"/>
  <c r="L158" i="57"/>
  <c r="L152" i="57"/>
  <c r="L153" i="57"/>
  <c r="L156" i="57"/>
  <c r="L138" i="57"/>
  <c r="L141" i="57"/>
  <c r="L146" i="57"/>
  <c r="L135" i="57"/>
  <c r="L93" i="57"/>
  <c r="L95" i="57"/>
  <c r="L96" i="57"/>
  <c r="L99" i="57"/>
  <c r="L101" i="57"/>
  <c r="L104" i="57"/>
  <c r="L112" i="57"/>
  <c r="L120" i="57"/>
  <c r="L128" i="57"/>
  <c r="L90" i="57"/>
  <c r="L88" i="57"/>
  <c r="L84" i="57"/>
  <c r="L86" i="57"/>
  <c r="L81" i="57"/>
  <c r="L74" i="57"/>
  <c r="L75" i="57"/>
  <c r="L76" i="57"/>
  <c r="L78" i="57"/>
  <c r="N51" i="57"/>
  <c r="L52" i="57"/>
  <c r="N54" i="57"/>
  <c r="L56" i="57"/>
  <c r="N50" i="57"/>
  <c r="L38" i="57"/>
  <c r="L39" i="57"/>
  <c r="L42" i="57"/>
  <c r="L43" i="57"/>
  <c r="L46" i="57"/>
  <c r="L47" i="57"/>
  <c r="L48" i="57"/>
  <c r="L35" i="57"/>
  <c r="L31" i="57"/>
  <c r="L32" i="57"/>
  <c r="L30" i="57"/>
  <c r="L15" i="57"/>
  <c r="L17" i="57"/>
  <c r="L19" i="57"/>
  <c r="L21" i="57"/>
  <c r="L23" i="57"/>
  <c r="L25" i="57"/>
  <c r="L27" i="57"/>
  <c r="I325" i="57"/>
  <c r="I326" i="57"/>
  <c r="I327" i="57"/>
  <c r="I328" i="57"/>
  <c r="I329" i="57"/>
  <c r="I330" i="57"/>
  <c r="I331" i="57"/>
  <c r="I332" i="57"/>
  <c r="I333" i="57"/>
  <c r="I334" i="57"/>
  <c r="I335" i="57"/>
  <c r="I336" i="57"/>
  <c r="I337" i="57"/>
  <c r="I338" i="57"/>
  <c r="I339" i="57"/>
  <c r="I340" i="57"/>
  <c r="I341" i="57"/>
  <c r="I342" i="57"/>
  <c r="I343" i="57"/>
  <c r="I344" i="57"/>
  <c r="I345" i="57"/>
  <c r="I346" i="57"/>
  <c r="I347" i="57"/>
  <c r="I348" i="57"/>
  <c r="I349" i="57"/>
  <c r="I350" i="57"/>
  <c r="I351" i="57"/>
  <c r="I352" i="57"/>
  <c r="I353" i="57"/>
  <c r="I354" i="57"/>
  <c r="I355" i="57"/>
  <c r="I356" i="57"/>
  <c r="I357" i="57"/>
  <c r="I358" i="57"/>
  <c r="I359" i="57"/>
  <c r="I360" i="57"/>
  <c r="I361" i="57"/>
  <c r="I362" i="57"/>
  <c r="I363" i="57"/>
  <c r="I364" i="57"/>
  <c r="I324" i="57"/>
  <c r="L68" i="57" l="1"/>
  <c r="L64" i="57"/>
  <c r="L60" i="57"/>
  <c r="L72" i="57"/>
  <c r="L50" i="57"/>
  <c r="L54" i="57"/>
  <c r="L20" i="57"/>
  <c r="L70" i="57"/>
  <c r="L79" i="57"/>
  <c r="L142" i="57"/>
  <c r="I323" i="57"/>
  <c r="L160" i="57"/>
  <c r="L299" i="57"/>
  <c r="L100" i="57"/>
  <c r="L28" i="57"/>
  <c r="L62" i="57"/>
  <c r="L149" i="57"/>
  <c r="L230" i="57"/>
  <c r="L40" i="57"/>
  <c r="L58" i="57"/>
  <c r="L125" i="57"/>
  <c r="L117" i="57"/>
  <c r="L108" i="57"/>
  <c r="L143" i="57"/>
  <c r="L16" i="57"/>
  <c r="L45" i="57"/>
  <c r="L196" i="57"/>
  <c r="L216" i="57"/>
  <c r="L245" i="57"/>
  <c r="L263" i="57"/>
  <c r="L282" i="57"/>
  <c r="L303" i="57"/>
  <c r="L320" i="57"/>
  <c r="L328" i="57"/>
  <c r="L66" i="57"/>
  <c r="L133" i="57"/>
  <c r="L124" i="57"/>
  <c r="L109" i="57"/>
  <c r="L188" i="57"/>
  <c r="L213" i="57"/>
  <c r="L283" i="57"/>
  <c r="L316" i="57"/>
  <c r="L24" i="57"/>
  <c r="L33" i="57"/>
  <c r="L44" i="57"/>
  <c r="L92" i="57"/>
  <c r="L164" i="57"/>
  <c r="L173" i="57"/>
  <c r="L197" i="57"/>
  <c r="L192" i="57"/>
  <c r="L244" i="57"/>
  <c r="L287" i="57"/>
  <c r="L307" i="57"/>
  <c r="L121" i="57"/>
  <c r="L105" i="57"/>
  <c r="L97" i="57"/>
  <c r="L241" i="57"/>
  <c r="L237" i="57"/>
  <c r="L363" i="57"/>
  <c r="L359" i="57"/>
  <c r="L355" i="57"/>
  <c r="L351" i="57"/>
  <c r="L347" i="57"/>
  <c r="L343" i="57"/>
  <c r="L339" i="57"/>
  <c r="L335" i="57"/>
  <c r="L331" i="57"/>
  <c r="L327" i="57"/>
  <c r="L83" i="57"/>
  <c r="L132" i="57"/>
  <c r="L116" i="57"/>
  <c r="L139" i="57"/>
  <c r="L181" i="57"/>
  <c r="L176" i="57"/>
  <c r="L224" i="57"/>
  <c r="L217" i="57"/>
  <c r="L209" i="57"/>
  <c r="L204" i="57"/>
  <c r="L258" i="57"/>
  <c r="L253" i="57"/>
  <c r="L266" i="57"/>
  <c r="L273" i="57"/>
  <c r="L364" i="57"/>
  <c r="L360" i="57"/>
  <c r="L356" i="57"/>
  <c r="L352" i="57"/>
  <c r="L348" i="57"/>
  <c r="L344" i="57"/>
  <c r="L340" i="57"/>
  <c r="L336" i="57"/>
  <c r="L332" i="57"/>
  <c r="L69" i="57"/>
  <c r="L65" i="57"/>
  <c r="L61" i="57"/>
  <c r="L57" i="57"/>
  <c r="L53" i="57"/>
  <c r="L129" i="57"/>
  <c r="L113" i="57"/>
  <c r="L147" i="57"/>
  <c r="L221" i="57"/>
  <c r="L249" i="57"/>
  <c r="L278" i="57"/>
  <c r="L319" i="57"/>
  <c r="L315" i="57"/>
  <c r="K362" i="57"/>
  <c r="K358" i="57"/>
  <c r="K354" i="57"/>
  <c r="K350" i="57"/>
  <c r="K346" i="57"/>
  <c r="K342" i="57"/>
  <c r="K338" i="57"/>
  <c r="K334" i="57"/>
  <c r="K330" i="57"/>
  <c r="K326" i="57"/>
  <c r="L361" i="57"/>
  <c r="L357" i="57"/>
  <c r="L353" i="57"/>
  <c r="L349" i="57"/>
  <c r="L345" i="57"/>
  <c r="L341" i="57"/>
  <c r="L337" i="57"/>
  <c r="L333" i="57"/>
  <c r="L329" i="57"/>
  <c r="L325" i="57"/>
  <c r="K324" i="57"/>
  <c r="L317" i="57"/>
  <c r="L313" i="57"/>
  <c r="L308" i="57"/>
  <c r="L304" i="57"/>
  <c r="L300" i="57"/>
  <c r="L309" i="57"/>
  <c r="L305" i="57"/>
  <c r="L301" i="57"/>
  <c r="L297" i="57"/>
  <c r="L292" i="57"/>
  <c r="L293" i="57"/>
  <c r="L288" i="57"/>
  <c r="L284" i="57"/>
  <c r="L281" i="57"/>
  <c r="L275" i="57"/>
  <c r="L271" i="57"/>
  <c r="L268" i="57"/>
  <c r="L264" i="57"/>
  <c r="L259" i="57"/>
  <c r="L255" i="57"/>
  <c r="L252" i="57"/>
  <c r="L233" i="57"/>
  <c r="L246" i="57"/>
  <c r="L242" i="57"/>
  <c r="L238" i="57"/>
  <c r="L234" i="57"/>
  <c r="L227" i="57"/>
  <c r="L228" i="57"/>
  <c r="L222" i="57"/>
  <c r="L218" i="57"/>
  <c r="L214" i="57"/>
  <c r="L210" i="57"/>
  <c r="L206" i="57"/>
  <c r="L223" i="57"/>
  <c r="L219" i="57"/>
  <c r="L215" i="57"/>
  <c r="L203" i="57"/>
  <c r="L198" i="57"/>
  <c r="L194" i="57"/>
  <c r="L190" i="57"/>
  <c r="L186" i="57"/>
  <c r="L199" i="57"/>
  <c r="L195" i="57"/>
  <c r="L191" i="57"/>
  <c r="L187" i="57"/>
  <c r="L182" i="57"/>
  <c r="L178" i="57"/>
  <c r="L174" i="57"/>
  <c r="L170" i="57"/>
  <c r="L171" i="57"/>
  <c r="L166" i="57"/>
  <c r="L162" i="57"/>
  <c r="L167" i="57"/>
  <c r="L163" i="57"/>
  <c r="L159" i="57"/>
  <c r="L154" i="57"/>
  <c r="L150" i="57"/>
  <c r="L155" i="57"/>
  <c r="L151" i="57"/>
  <c r="L144" i="57"/>
  <c r="L140" i="57"/>
  <c r="L136" i="57"/>
  <c r="L145" i="57"/>
  <c r="L137" i="57"/>
  <c r="L130" i="57"/>
  <c r="L126" i="57"/>
  <c r="L122" i="57"/>
  <c r="L118" i="57"/>
  <c r="L114" i="57"/>
  <c r="L110" i="57"/>
  <c r="L106" i="57"/>
  <c r="L102" i="57"/>
  <c r="L98" i="57"/>
  <c r="L94" i="57"/>
  <c r="L131" i="57"/>
  <c r="L127" i="57"/>
  <c r="L123" i="57"/>
  <c r="L119" i="57"/>
  <c r="L115" i="57"/>
  <c r="L111" i="57"/>
  <c r="L107" i="57"/>
  <c r="L103" i="57"/>
  <c r="L91" i="57"/>
  <c r="L85" i="57"/>
  <c r="L82" i="57"/>
  <c r="L77" i="57"/>
  <c r="L73" i="57"/>
  <c r="L67" i="57"/>
  <c r="L63" i="57"/>
  <c r="L59" i="57"/>
  <c r="L55" i="57"/>
  <c r="L51" i="57"/>
  <c r="L36" i="57"/>
  <c r="L41" i="57"/>
  <c r="L37" i="57"/>
  <c r="L26" i="57"/>
  <c r="L22" i="57"/>
  <c r="L18" i="57"/>
  <c r="L14" i="57"/>
  <c r="F316" i="57"/>
  <c r="G316" i="57" s="1"/>
  <c r="F317" i="57"/>
  <c r="F318" i="57"/>
  <c r="K318" i="57" s="1"/>
  <c r="F319" i="57"/>
  <c r="F320" i="57"/>
  <c r="K320" i="57" s="1"/>
  <c r="F303" i="57"/>
  <c r="F304" i="57"/>
  <c r="F305" i="57"/>
  <c r="F306" i="57"/>
  <c r="K306" i="57" s="1"/>
  <c r="F307" i="57"/>
  <c r="F308" i="57"/>
  <c r="F309" i="57"/>
  <c r="F310" i="57"/>
  <c r="K310" i="57" s="1"/>
  <c r="F293" i="57"/>
  <c r="K293" i="57" s="1"/>
  <c r="F288" i="57"/>
  <c r="F267" i="57"/>
  <c r="F150" i="57"/>
  <c r="K150" i="57" s="1"/>
  <c r="F151" i="57"/>
  <c r="K151" i="57" s="1"/>
  <c r="F152" i="57"/>
  <c r="K152" i="57" s="1"/>
  <c r="F153" i="57"/>
  <c r="K153" i="57" s="1"/>
  <c r="F154" i="57"/>
  <c r="K154" i="57" s="1"/>
  <c r="F155" i="57"/>
  <c r="F142" i="57"/>
  <c r="F141" i="57"/>
  <c r="F124" i="57"/>
  <c r="F125" i="57"/>
  <c r="K125" i="57" s="1"/>
  <c r="F126" i="57"/>
  <c r="F127" i="57"/>
  <c r="F128" i="57"/>
  <c r="K128" i="57" s="1"/>
  <c r="F129" i="57"/>
  <c r="K129" i="57" s="1"/>
  <c r="F130" i="57"/>
  <c r="F131" i="57"/>
  <c r="F132" i="57"/>
  <c r="F84" i="57"/>
  <c r="F85" i="57"/>
  <c r="F86" i="57"/>
  <c r="K86" i="57" s="1"/>
  <c r="G320" i="57" l="1"/>
  <c r="G318" i="57"/>
  <c r="R365" i="57"/>
  <c r="G131" i="57"/>
  <c r="I131" i="57"/>
  <c r="I141" i="57"/>
  <c r="G267" i="57"/>
  <c r="I267" i="57"/>
  <c r="G309" i="57"/>
  <c r="I309" i="57"/>
  <c r="I319" i="57"/>
  <c r="G85" i="57"/>
  <c r="I85" i="57"/>
  <c r="G130" i="57"/>
  <c r="I130" i="57"/>
  <c r="G126" i="57"/>
  <c r="I126" i="57"/>
  <c r="I142" i="57"/>
  <c r="G152" i="57"/>
  <c r="I152" i="57"/>
  <c r="G288" i="57"/>
  <c r="I288" i="57"/>
  <c r="G308" i="57"/>
  <c r="I308" i="57"/>
  <c r="G304" i="57"/>
  <c r="I304" i="57"/>
  <c r="I318" i="57"/>
  <c r="G319" i="57"/>
  <c r="K309" i="57"/>
  <c r="K319" i="57"/>
  <c r="K131" i="57"/>
  <c r="K304" i="57"/>
  <c r="G84" i="57"/>
  <c r="I84" i="57"/>
  <c r="G155" i="57"/>
  <c r="I155" i="57"/>
  <c r="G307" i="57"/>
  <c r="I307" i="57"/>
  <c r="K126" i="57"/>
  <c r="K288" i="57"/>
  <c r="K155" i="57"/>
  <c r="K308" i="57"/>
  <c r="K85" i="57"/>
  <c r="G86" i="57"/>
  <c r="I86" i="57"/>
  <c r="G129" i="57"/>
  <c r="I129" i="57"/>
  <c r="G125" i="57"/>
  <c r="I125" i="57"/>
  <c r="G151" i="57"/>
  <c r="I151" i="57"/>
  <c r="I293" i="57"/>
  <c r="G303" i="57"/>
  <c r="I303" i="57"/>
  <c r="I317" i="57"/>
  <c r="G293" i="57"/>
  <c r="K141" i="57"/>
  <c r="K84" i="57"/>
  <c r="G132" i="57"/>
  <c r="I132" i="57"/>
  <c r="G128" i="57"/>
  <c r="I128" i="57"/>
  <c r="G124" i="57"/>
  <c r="I124" i="57"/>
  <c r="G154" i="57"/>
  <c r="I154" i="57"/>
  <c r="G150" i="57"/>
  <c r="I150" i="57"/>
  <c r="G310" i="57"/>
  <c r="I310" i="57"/>
  <c r="G306" i="57"/>
  <c r="I306" i="57"/>
  <c r="I320" i="57"/>
  <c r="I316" i="57"/>
  <c r="G317" i="57"/>
  <c r="K130" i="57"/>
  <c r="K303" i="57"/>
  <c r="K317" i="57"/>
  <c r="K142" i="57"/>
  <c r="K124" i="57"/>
  <c r="G127" i="57"/>
  <c r="I127" i="57"/>
  <c r="G153" i="57"/>
  <c r="I153" i="57"/>
  <c r="G305" i="57"/>
  <c r="I305" i="57"/>
  <c r="K305" i="57"/>
  <c r="K316" i="57"/>
  <c r="K307" i="57"/>
  <c r="K267" i="57"/>
  <c r="K127" i="57"/>
  <c r="K132" i="57"/>
  <c r="F13" i="57"/>
  <c r="F14" i="57"/>
  <c r="F15" i="57"/>
  <c r="F16" i="57"/>
  <c r="F17" i="57"/>
  <c r="F18" i="57"/>
  <c r="F19" i="57"/>
  <c r="F20" i="57"/>
  <c r="F21" i="57"/>
  <c r="F22" i="57"/>
  <c r="F23" i="57"/>
  <c r="F24" i="57"/>
  <c r="F25" i="57"/>
  <c r="F26" i="57"/>
  <c r="F27" i="57"/>
  <c r="F28" i="57"/>
  <c r="I24" i="57" l="1"/>
  <c r="K24" i="57"/>
  <c r="I20" i="57"/>
  <c r="K20" i="57"/>
  <c r="I27" i="57"/>
  <c r="K27" i="57"/>
  <c r="I23" i="57"/>
  <c r="K23" i="57"/>
  <c r="K19" i="57"/>
  <c r="I19" i="57"/>
  <c r="I15" i="57"/>
  <c r="K15" i="57"/>
  <c r="I18" i="57"/>
  <c r="K18" i="57"/>
  <c r="I26" i="57"/>
  <c r="K26" i="57"/>
  <c r="I22" i="57"/>
  <c r="K22" i="57"/>
  <c r="I14" i="57"/>
  <c r="K14" i="57"/>
  <c r="I25" i="57"/>
  <c r="K25" i="57"/>
  <c r="K21" i="57"/>
  <c r="I21" i="57"/>
  <c r="I17" i="57"/>
  <c r="K17" i="57"/>
  <c r="I28" i="57"/>
  <c r="K28" i="57"/>
  <c r="I16" i="57"/>
  <c r="K16" i="57"/>
  <c r="AB63" i="58" l="1"/>
  <c r="Y63" i="58" l="1"/>
  <c r="X63" i="58" l="1"/>
  <c r="G345" i="57"/>
  <c r="G346" i="57"/>
  <c r="G347" i="57"/>
  <c r="G348" i="57"/>
  <c r="G349" i="57"/>
  <c r="G350" i="57"/>
  <c r="G351" i="57"/>
  <c r="G352" i="57"/>
  <c r="G353" i="57"/>
  <c r="G354" i="57"/>
  <c r="G355" i="57"/>
  <c r="G356" i="57"/>
  <c r="G357" i="57"/>
  <c r="G358" i="57"/>
  <c r="G359" i="57"/>
  <c r="G360" i="57"/>
  <c r="G361" i="57"/>
  <c r="G362" i="57"/>
  <c r="G363" i="57"/>
  <c r="G364" i="57"/>
  <c r="G344" i="57" l="1"/>
  <c r="U61" i="58" l="1"/>
  <c r="O68" i="58" l="1"/>
  <c r="P68" i="58"/>
  <c r="Q68" i="58"/>
  <c r="R68" i="58"/>
  <c r="S68" i="58"/>
  <c r="T68" i="58"/>
  <c r="B62" i="58"/>
  <c r="G329" i="57"/>
  <c r="G330" i="57"/>
  <c r="G331" i="57"/>
  <c r="G332" i="57"/>
  <c r="G333" i="57"/>
  <c r="G334" i="57"/>
  <c r="G335" i="57"/>
  <c r="G336" i="57"/>
  <c r="G337" i="57"/>
  <c r="G338" i="57"/>
  <c r="G339" i="57"/>
  <c r="G340" i="57"/>
  <c r="G341" i="57"/>
  <c r="G342" i="57"/>
  <c r="G343" i="57"/>
  <c r="C62" i="58"/>
  <c r="AB62" i="58" s="1"/>
  <c r="Y62" i="58" l="1"/>
  <c r="X62" i="58"/>
  <c r="N61" i="58"/>
  <c r="L62" i="58"/>
  <c r="K62" i="58"/>
  <c r="J62" i="58"/>
  <c r="I62" i="58"/>
  <c r="B60" i="58" l="1"/>
  <c r="G324" i="57" l="1"/>
  <c r="G328" i="57" l="1"/>
  <c r="G325" i="57"/>
  <c r="G327" i="57"/>
  <c r="AB61" i="58"/>
  <c r="Z61" i="58"/>
  <c r="X61" i="58"/>
  <c r="AA61" i="58"/>
  <c r="G326" i="57"/>
  <c r="W61" i="58" l="1"/>
  <c r="G323" i="57"/>
  <c r="C60" i="58" s="1"/>
  <c r="AB60" i="58" s="1"/>
  <c r="J61" i="58"/>
  <c r="I61" i="58"/>
  <c r="K61" i="58"/>
  <c r="H61" i="58"/>
  <c r="G61" i="58"/>
  <c r="F61" i="58"/>
  <c r="E61" i="58"/>
  <c r="D61" i="58"/>
  <c r="K323" i="57" l="1"/>
  <c r="L323" i="57" s="1"/>
  <c r="AA60" i="58"/>
  <c r="Z60" i="58"/>
  <c r="X60" i="58"/>
  <c r="W60" i="58"/>
  <c r="U60" i="58"/>
  <c r="N60" i="58"/>
  <c r="F60" i="58"/>
  <c r="G60" i="58"/>
  <c r="H60" i="58"/>
  <c r="D60" i="58"/>
  <c r="I60" i="58"/>
  <c r="E60" i="58"/>
  <c r="J60" i="58"/>
  <c r="K60" i="58"/>
  <c r="A4" i="58" l="1"/>
  <c r="A3" i="58"/>
  <c r="A5" i="58" l="1"/>
  <c r="A6" i="58"/>
  <c r="F292" i="57" l="1"/>
  <c r="F301" i="57"/>
  <c r="F296" i="57"/>
  <c r="F297" i="57"/>
  <c r="F298" i="57"/>
  <c r="F299" i="57"/>
  <c r="F300" i="57"/>
  <c r="F302" i="57"/>
  <c r="F224" i="57"/>
  <c r="I300" i="57" l="1"/>
  <c r="K300" i="57"/>
  <c r="I297" i="57"/>
  <c r="K297" i="57"/>
  <c r="I296" i="57"/>
  <c r="K296" i="57"/>
  <c r="I299" i="57"/>
  <c r="K299" i="57"/>
  <c r="I301" i="57"/>
  <c r="K301" i="57"/>
  <c r="I302" i="57"/>
  <c r="K302" i="57"/>
  <c r="I224" i="57"/>
  <c r="K224" i="57"/>
  <c r="I298" i="57"/>
  <c r="K298" i="57"/>
  <c r="I292" i="57"/>
  <c r="K292" i="57"/>
  <c r="G292" i="57"/>
  <c r="G302" i="57"/>
  <c r="G297" i="57"/>
  <c r="G300" i="57"/>
  <c r="G296" i="57"/>
  <c r="G299" i="57"/>
  <c r="G301" i="57"/>
  <c r="G298" i="57"/>
  <c r="G224" i="57"/>
  <c r="I295" i="57" l="1"/>
  <c r="K13" i="57"/>
  <c r="B58" i="58" l="1"/>
  <c r="B56" i="58"/>
  <c r="B54" i="58"/>
  <c r="B52" i="58"/>
  <c r="B50" i="58"/>
  <c r="B48" i="58"/>
  <c r="B46" i="58"/>
  <c r="B44" i="58"/>
  <c r="B42" i="58"/>
  <c r="B40" i="58"/>
  <c r="B38" i="58"/>
  <c r="B36" i="58"/>
  <c r="B34" i="58"/>
  <c r="B32" i="58"/>
  <c r="B30" i="58"/>
  <c r="B28" i="58"/>
  <c r="B26" i="58"/>
  <c r="B24" i="58"/>
  <c r="B22" i="58"/>
  <c r="B20" i="58"/>
  <c r="B18" i="58"/>
  <c r="B16" i="58"/>
  <c r="B14" i="58"/>
  <c r="B12" i="58"/>
  <c r="L13" i="57" l="1"/>
  <c r="F322" i="57" l="1"/>
  <c r="F315" i="57"/>
  <c r="F314" i="57"/>
  <c r="F313" i="57"/>
  <c r="F312" i="57"/>
  <c r="F294" i="57"/>
  <c r="F291" i="57"/>
  <c r="F289" i="57"/>
  <c r="F287" i="57"/>
  <c r="F286" i="57"/>
  <c r="F285" i="57"/>
  <c r="F284" i="57"/>
  <c r="F283" i="57"/>
  <c r="F282" i="57"/>
  <c r="F281" i="57"/>
  <c r="F280" i="57"/>
  <c r="F278" i="57"/>
  <c r="F277" i="57"/>
  <c r="F276" i="57"/>
  <c r="F275" i="57"/>
  <c r="F274" i="57"/>
  <c r="F273" i="57"/>
  <c r="F272" i="57"/>
  <c r="F271" i="57"/>
  <c r="F270" i="57"/>
  <c r="F268" i="57"/>
  <c r="F266" i="57"/>
  <c r="F265" i="57"/>
  <c r="F264" i="57"/>
  <c r="F263" i="57"/>
  <c r="F262" i="57"/>
  <c r="F260" i="57"/>
  <c r="F259" i="57"/>
  <c r="F258" i="57"/>
  <c r="F257" i="57"/>
  <c r="F256" i="57"/>
  <c r="F255" i="57"/>
  <c r="F254" i="57"/>
  <c r="F253" i="57"/>
  <c r="F252" i="57"/>
  <c r="F251" i="57"/>
  <c r="F249" i="57"/>
  <c r="F248" i="57"/>
  <c r="F247" i="57"/>
  <c r="F246" i="57"/>
  <c r="F245" i="57"/>
  <c r="F244" i="57"/>
  <c r="F243" i="57"/>
  <c r="F242" i="57"/>
  <c r="F241" i="57"/>
  <c r="F240" i="57"/>
  <c r="F239" i="57"/>
  <c r="F238" i="57"/>
  <c r="F237" i="57"/>
  <c r="F236" i="57"/>
  <c r="F235" i="57"/>
  <c r="F234" i="57"/>
  <c r="F233" i="57"/>
  <c r="F232" i="57"/>
  <c r="F230" i="57"/>
  <c r="F229" i="57"/>
  <c r="F228" i="57"/>
  <c r="F227" i="57"/>
  <c r="F226" i="57"/>
  <c r="F223" i="57"/>
  <c r="F222" i="57"/>
  <c r="F221" i="57"/>
  <c r="F220" i="57"/>
  <c r="F219" i="57"/>
  <c r="F218" i="57"/>
  <c r="F217" i="57"/>
  <c r="F216" i="57"/>
  <c r="F215" i="57"/>
  <c r="F214" i="57"/>
  <c r="F213" i="57"/>
  <c r="F212" i="57"/>
  <c r="F211" i="57"/>
  <c r="F210" i="57"/>
  <c r="F209" i="57"/>
  <c r="F208" i="57"/>
  <c r="F207" i="57"/>
  <c r="F206" i="57"/>
  <c r="F205" i="57"/>
  <c r="F204" i="57"/>
  <c r="F203" i="57"/>
  <c r="F202" i="57"/>
  <c r="F200" i="57"/>
  <c r="F199" i="57"/>
  <c r="F198" i="57"/>
  <c r="F197" i="57"/>
  <c r="F196" i="57"/>
  <c r="F195" i="57"/>
  <c r="F194" i="57"/>
  <c r="F193" i="57"/>
  <c r="F192" i="57"/>
  <c r="F191" i="57"/>
  <c r="F190" i="57"/>
  <c r="F189" i="57"/>
  <c r="F188" i="57"/>
  <c r="F187" i="57"/>
  <c r="F186" i="57"/>
  <c r="F185" i="57"/>
  <c r="F183" i="57"/>
  <c r="F182" i="57"/>
  <c r="F181" i="57"/>
  <c r="F180" i="57"/>
  <c r="F179" i="57"/>
  <c r="F178" i="57"/>
  <c r="F177" i="57"/>
  <c r="F176" i="57"/>
  <c r="F175" i="57"/>
  <c r="F174" i="57"/>
  <c r="F173" i="57"/>
  <c r="F172" i="57"/>
  <c r="F171" i="57"/>
  <c r="F170" i="57"/>
  <c r="F169" i="57"/>
  <c r="F167" i="57"/>
  <c r="F166" i="57"/>
  <c r="F165" i="57"/>
  <c r="F164" i="57"/>
  <c r="F163" i="57"/>
  <c r="F162" i="57"/>
  <c r="F161" i="57"/>
  <c r="F160" i="57"/>
  <c r="F159" i="57"/>
  <c r="F158" i="57"/>
  <c r="F156" i="57"/>
  <c r="F149" i="57"/>
  <c r="F147" i="57"/>
  <c r="F146" i="57"/>
  <c r="F145" i="57"/>
  <c r="F144" i="57"/>
  <c r="F143" i="57"/>
  <c r="F140" i="57"/>
  <c r="F139" i="57"/>
  <c r="F138" i="57"/>
  <c r="F137" i="57"/>
  <c r="F136" i="57"/>
  <c r="F135" i="57"/>
  <c r="F133" i="57"/>
  <c r="F123" i="57"/>
  <c r="F122" i="57"/>
  <c r="F121" i="57"/>
  <c r="F120" i="57"/>
  <c r="F119" i="57"/>
  <c r="F118" i="57"/>
  <c r="F117" i="57"/>
  <c r="F116" i="57"/>
  <c r="F115" i="57"/>
  <c r="F114" i="57"/>
  <c r="F113" i="57"/>
  <c r="F112" i="57"/>
  <c r="F111" i="57"/>
  <c r="F110" i="57"/>
  <c r="F109" i="57"/>
  <c r="F108" i="57"/>
  <c r="F107" i="57"/>
  <c r="F106" i="57"/>
  <c r="F105" i="57"/>
  <c r="F104" i="57"/>
  <c r="F103" i="57"/>
  <c r="F102" i="57"/>
  <c r="F101" i="57"/>
  <c r="F100" i="57"/>
  <c r="F99" i="57"/>
  <c r="F98" i="57"/>
  <c r="F97" i="57"/>
  <c r="F96" i="57"/>
  <c r="F95" i="57"/>
  <c r="F94" i="57"/>
  <c r="F93" i="57"/>
  <c r="F92" i="57"/>
  <c r="F91" i="57"/>
  <c r="F90" i="57"/>
  <c r="F88" i="57"/>
  <c r="F83" i="57"/>
  <c r="F82" i="57"/>
  <c r="F81" i="57"/>
  <c r="F79" i="57"/>
  <c r="F78" i="57"/>
  <c r="F77" i="57"/>
  <c r="F76" i="57"/>
  <c r="F75" i="57"/>
  <c r="F74" i="57"/>
  <c r="F73" i="57"/>
  <c r="F72" i="57"/>
  <c r="F70" i="57"/>
  <c r="F69" i="57"/>
  <c r="F68" i="57"/>
  <c r="F67" i="57"/>
  <c r="F66" i="57"/>
  <c r="F65" i="57"/>
  <c r="F64" i="57"/>
  <c r="F63" i="57"/>
  <c r="F62" i="57"/>
  <c r="F61" i="57"/>
  <c r="F60" i="57"/>
  <c r="F59" i="57"/>
  <c r="F58" i="57"/>
  <c r="F57" i="57"/>
  <c r="F56" i="57"/>
  <c r="F55" i="57"/>
  <c r="F54" i="57"/>
  <c r="F53" i="57"/>
  <c r="F52" i="57"/>
  <c r="F51" i="57"/>
  <c r="F50" i="57"/>
  <c r="F48" i="57"/>
  <c r="F47" i="57"/>
  <c r="F46" i="57"/>
  <c r="F45" i="57"/>
  <c r="F44" i="57"/>
  <c r="F43" i="57"/>
  <c r="F42" i="57"/>
  <c r="F41" i="57"/>
  <c r="F40" i="57"/>
  <c r="F39" i="57"/>
  <c r="F38" i="57"/>
  <c r="F37" i="57"/>
  <c r="F36" i="57"/>
  <c r="F35" i="57"/>
  <c r="F33" i="57"/>
  <c r="F32" i="57"/>
  <c r="F31" i="57"/>
  <c r="F30" i="57"/>
  <c r="I81" i="57" l="1"/>
  <c r="K81" i="57"/>
  <c r="I90" i="57"/>
  <c r="K90" i="57"/>
  <c r="I94" i="57"/>
  <c r="K94" i="57"/>
  <c r="I98" i="57"/>
  <c r="K98" i="57"/>
  <c r="I102" i="57"/>
  <c r="K102" i="57"/>
  <c r="I106" i="57"/>
  <c r="K106" i="57"/>
  <c r="I110" i="57"/>
  <c r="K110" i="57"/>
  <c r="I114" i="57"/>
  <c r="K114" i="57"/>
  <c r="I118" i="57"/>
  <c r="K118" i="57"/>
  <c r="I122" i="57"/>
  <c r="K122" i="57"/>
  <c r="I136" i="57"/>
  <c r="K136" i="57"/>
  <c r="I140" i="57"/>
  <c r="K140" i="57"/>
  <c r="I146" i="57"/>
  <c r="K146" i="57"/>
  <c r="I158" i="57"/>
  <c r="K158" i="57"/>
  <c r="I162" i="57"/>
  <c r="K162" i="57"/>
  <c r="I166" i="57"/>
  <c r="K166" i="57"/>
  <c r="I171" i="57"/>
  <c r="K171" i="57"/>
  <c r="I175" i="57"/>
  <c r="K175" i="57"/>
  <c r="I179" i="57"/>
  <c r="K179" i="57"/>
  <c r="I183" i="57"/>
  <c r="K183" i="57"/>
  <c r="I188" i="57"/>
  <c r="K188" i="57"/>
  <c r="I192" i="57"/>
  <c r="K192" i="57"/>
  <c r="I196" i="57"/>
  <c r="K196" i="57"/>
  <c r="I200" i="57"/>
  <c r="K200" i="57"/>
  <c r="I205" i="57"/>
  <c r="K205" i="57"/>
  <c r="I209" i="57"/>
  <c r="K209" i="57"/>
  <c r="I213" i="57"/>
  <c r="K213" i="57"/>
  <c r="I217" i="57"/>
  <c r="K217" i="57"/>
  <c r="I221" i="57"/>
  <c r="K221" i="57"/>
  <c r="I227" i="57"/>
  <c r="K227" i="57"/>
  <c r="I232" i="57"/>
  <c r="K232" i="57"/>
  <c r="I236" i="57"/>
  <c r="K236" i="57"/>
  <c r="K240" i="57"/>
  <c r="I240" i="57"/>
  <c r="I244" i="57"/>
  <c r="K244" i="57"/>
  <c r="I248" i="57"/>
  <c r="K248" i="57"/>
  <c r="I253" i="57"/>
  <c r="K253" i="57"/>
  <c r="I257" i="57"/>
  <c r="K257" i="57"/>
  <c r="I262" i="57"/>
  <c r="K262" i="57"/>
  <c r="I266" i="57"/>
  <c r="K266" i="57"/>
  <c r="I272" i="57"/>
  <c r="K272" i="57"/>
  <c r="I276" i="57"/>
  <c r="K276" i="57"/>
  <c r="I281" i="57"/>
  <c r="K281" i="57"/>
  <c r="I285" i="57"/>
  <c r="K285" i="57"/>
  <c r="I291" i="57"/>
  <c r="K291" i="57"/>
  <c r="I314" i="57"/>
  <c r="K314" i="57"/>
  <c r="I41" i="57"/>
  <c r="K41" i="57"/>
  <c r="I50" i="57"/>
  <c r="K50" i="57"/>
  <c r="I58" i="57"/>
  <c r="K58" i="57"/>
  <c r="I66" i="57"/>
  <c r="K66" i="57"/>
  <c r="I70" i="57"/>
  <c r="K70" i="57"/>
  <c r="I79" i="57"/>
  <c r="K79" i="57"/>
  <c r="K93" i="57"/>
  <c r="I93" i="57"/>
  <c r="I101" i="57"/>
  <c r="K101" i="57"/>
  <c r="I109" i="57"/>
  <c r="K109" i="57"/>
  <c r="I113" i="57"/>
  <c r="K113" i="57"/>
  <c r="I121" i="57"/>
  <c r="K121" i="57"/>
  <c r="I139" i="57"/>
  <c r="K139" i="57"/>
  <c r="I156" i="57"/>
  <c r="K156" i="57"/>
  <c r="I161" i="57"/>
  <c r="K161" i="57"/>
  <c r="I170" i="57"/>
  <c r="K170" i="57"/>
  <c r="I178" i="57"/>
  <c r="K178" i="57"/>
  <c r="I182" i="57"/>
  <c r="K182" i="57"/>
  <c r="I191" i="57"/>
  <c r="K191" i="57"/>
  <c r="I199" i="57"/>
  <c r="K199" i="57"/>
  <c r="I208" i="57"/>
  <c r="K208" i="57"/>
  <c r="I216" i="57"/>
  <c r="K216" i="57"/>
  <c r="I226" i="57"/>
  <c r="K226" i="57"/>
  <c r="I230" i="57"/>
  <c r="K230" i="57"/>
  <c r="I239" i="57"/>
  <c r="K239" i="57"/>
  <c r="I247" i="57"/>
  <c r="K247" i="57"/>
  <c r="I256" i="57"/>
  <c r="K256" i="57"/>
  <c r="I260" i="57"/>
  <c r="K260" i="57"/>
  <c r="I271" i="57"/>
  <c r="K271" i="57"/>
  <c r="I275" i="57"/>
  <c r="K275" i="57"/>
  <c r="I284" i="57"/>
  <c r="K284" i="57"/>
  <c r="I289" i="57"/>
  <c r="K289" i="57"/>
  <c r="I33" i="57"/>
  <c r="K33" i="57"/>
  <c r="I42" i="57"/>
  <c r="K42" i="57"/>
  <c r="I51" i="57"/>
  <c r="K51" i="57"/>
  <c r="I63" i="57"/>
  <c r="K63" i="57"/>
  <c r="I30" i="57"/>
  <c r="K30" i="57"/>
  <c r="I35" i="57"/>
  <c r="K35" i="57"/>
  <c r="I39" i="57"/>
  <c r="K39" i="57"/>
  <c r="I43" i="57"/>
  <c r="K43" i="57"/>
  <c r="I47" i="57"/>
  <c r="K47" i="57"/>
  <c r="I52" i="57"/>
  <c r="K52" i="57"/>
  <c r="I56" i="57"/>
  <c r="K56" i="57"/>
  <c r="I60" i="57"/>
  <c r="K60" i="57"/>
  <c r="I64" i="57"/>
  <c r="K64" i="57"/>
  <c r="I68" i="57"/>
  <c r="K68" i="57"/>
  <c r="I73" i="57"/>
  <c r="K73" i="57"/>
  <c r="I77" i="57"/>
  <c r="K77" i="57"/>
  <c r="I82" i="57"/>
  <c r="K82" i="57"/>
  <c r="I91" i="57"/>
  <c r="K91" i="57"/>
  <c r="I95" i="57"/>
  <c r="K95" i="57"/>
  <c r="I99" i="57"/>
  <c r="K99" i="57"/>
  <c r="I103" i="57"/>
  <c r="K103" i="57"/>
  <c r="I107" i="57"/>
  <c r="K107" i="57"/>
  <c r="I111" i="57"/>
  <c r="K111" i="57"/>
  <c r="I115" i="57"/>
  <c r="K115" i="57"/>
  <c r="I119" i="57"/>
  <c r="K119" i="57"/>
  <c r="I123" i="57"/>
  <c r="K123" i="57"/>
  <c r="I137" i="57"/>
  <c r="K137" i="57"/>
  <c r="I143" i="57"/>
  <c r="K143" i="57"/>
  <c r="I147" i="57"/>
  <c r="K147" i="57"/>
  <c r="I159" i="57"/>
  <c r="K159" i="57"/>
  <c r="I163" i="57"/>
  <c r="K163" i="57"/>
  <c r="I167" i="57"/>
  <c r="K167" i="57"/>
  <c r="I172" i="57"/>
  <c r="K172" i="57"/>
  <c r="I176" i="57"/>
  <c r="K176" i="57"/>
  <c r="K180" i="57"/>
  <c r="I180" i="57"/>
  <c r="I185" i="57"/>
  <c r="K185" i="57"/>
  <c r="I189" i="57"/>
  <c r="K189" i="57"/>
  <c r="I193" i="57"/>
  <c r="K193" i="57"/>
  <c r="I197" i="57"/>
  <c r="K197" i="57"/>
  <c r="I202" i="57"/>
  <c r="K202" i="57"/>
  <c r="I206" i="57"/>
  <c r="K206" i="57"/>
  <c r="I210" i="57"/>
  <c r="K210" i="57"/>
  <c r="I214" i="57"/>
  <c r="K214" i="57"/>
  <c r="I218" i="57"/>
  <c r="K218" i="57"/>
  <c r="I222" i="57"/>
  <c r="K222" i="57"/>
  <c r="I228" i="57"/>
  <c r="K228" i="57"/>
  <c r="I233" i="57"/>
  <c r="K233" i="57"/>
  <c r="I237" i="57"/>
  <c r="K237" i="57"/>
  <c r="I241" i="57"/>
  <c r="K241" i="57"/>
  <c r="I245" i="57"/>
  <c r="K245" i="57"/>
  <c r="I249" i="57"/>
  <c r="K249" i="57"/>
  <c r="K254" i="57"/>
  <c r="I254" i="57"/>
  <c r="I258" i="57"/>
  <c r="K258" i="57"/>
  <c r="I263" i="57"/>
  <c r="K263" i="57"/>
  <c r="I268" i="57"/>
  <c r="K268" i="57"/>
  <c r="I273" i="57"/>
  <c r="K273" i="57"/>
  <c r="I277" i="57"/>
  <c r="K277" i="57"/>
  <c r="I282" i="57"/>
  <c r="K282" i="57"/>
  <c r="I286" i="57"/>
  <c r="K286" i="57"/>
  <c r="I294" i="57"/>
  <c r="K294" i="57"/>
  <c r="I315" i="57"/>
  <c r="K315" i="57"/>
  <c r="I32" i="57"/>
  <c r="K32" i="57"/>
  <c r="I37" i="57"/>
  <c r="K37" i="57"/>
  <c r="I45" i="57"/>
  <c r="K45" i="57"/>
  <c r="I54" i="57"/>
  <c r="K54" i="57"/>
  <c r="I62" i="57"/>
  <c r="K62" i="57"/>
  <c r="I75" i="57"/>
  <c r="K75" i="57"/>
  <c r="U25" i="58"/>
  <c r="I88" i="57"/>
  <c r="K88" i="57"/>
  <c r="I97" i="57"/>
  <c r="K97" i="57"/>
  <c r="I105" i="57"/>
  <c r="K105" i="57"/>
  <c r="I117" i="57"/>
  <c r="K117" i="57"/>
  <c r="I135" i="57"/>
  <c r="K135" i="57"/>
  <c r="I145" i="57"/>
  <c r="K145" i="57"/>
  <c r="I165" i="57"/>
  <c r="K165" i="57"/>
  <c r="I174" i="57"/>
  <c r="K174" i="57"/>
  <c r="I187" i="57"/>
  <c r="K187" i="57"/>
  <c r="I195" i="57"/>
  <c r="K195" i="57"/>
  <c r="I204" i="57"/>
  <c r="K204" i="57"/>
  <c r="I212" i="57"/>
  <c r="K212" i="57"/>
  <c r="I220" i="57"/>
  <c r="K220" i="57"/>
  <c r="K235" i="57"/>
  <c r="I235" i="57"/>
  <c r="I243" i="57"/>
  <c r="K243" i="57"/>
  <c r="I252" i="57"/>
  <c r="K252" i="57"/>
  <c r="I265" i="57"/>
  <c r="K265" i="57"/>
  <c r="I280" i="57"/>
  <c r="K280" i="57"/>
  <c r="I313" i="57"/>
  <c r="K313" i="57"/>
  <c r="I38" i="57"/>
  <c r="K38" i="57"/>
  <c r="I46" i="57"/>
  <c r="K46" i="57"/>
  <c r="I55" i="57"/>
  <c r="K55" i="57"/>
  <c r="I59" i="57"/>
  <c r="K59" i="57"/>
  <c r="I67" i="57"/>
  <c r="K67" i="57"/>
  <c r="I72" i="57"/>
  <c r="K72" i="57"/>
  <c r="I76" i="57"/>
  <c r="K76" i="57"/>
  <c r="I31" i="57"/>
  <c r="K31" i="57"/>
  <c r="I36" i="57"/>
  <c r="K36" i="57"/>
  <c r="I40" i="57"/>
  <c r="K40" i="57"/>
  <c r="I44" i="57"/>
  <c r="K44" i="57"/>
  <c r="I48" i="57"/>
  <c r="K48" i="57"/>
  <c r="I53" i="57"/>
  <c r="K53" i="57"/>
  <c r="I57" i="57"/>
  <c r="K57" i="57"/>
  <c r="I61" i="57"/>
  <c r="K61" i="57"/>
  <c r="I65" i="57"/>
  <c r="K65" i="57"/>
  <c r="I69" i="57"/>
  <c r="K69" i="57"/>
  <c r="I74" i="57"/>
  <c r="K74" i="57"/>
  <c r="I78" i="57"/>
  <c r="K78" i="57"/>
  <c r="I83" i="57"/>
  <c r="K83" i="57"/>
  <c r="I92" i="57"/>
  <c r="K92" i="57"/>
  <c r="I96" i="57"/>
  <c r="K96" i="57"/>
  <c r="I100" i="57"/>
  <c r="K100" i="57"/>
  <c r="I104" i="57"/>
  <c r="K104" i="57"/>
  <c r="I108" i="57"/>
  <c r="K108" i="57"/>
  <c r="I112" i="57"/>
  <c r="K112" i="57"/>
  <c r="I116" i="57"/>
  <c r="K116" i="57"/>
  <c r="I120" i="57"/>
  <c r="K120" i="57"/>
  <c r="I133" i="57"/>
  <c r="K133" i="57"/>
  <c r="I138" i="57"/>
  <c r="K138" i="57"/>
  <c r="I144" i="57"/>
  <c r="K144" i="57"/>
  <c r="I149" i="57"/>
  <c r="K149" i="57"/>
  <c r="I160" i="57"/>
  <c r="K160" i="57"/>
  <c r="I164" i="57"/>
  <c r="K164" i="57"/>
  <c r="I169" i="57"/>
  <c r="K169" i="57"/>
  <c r="I173" i="57"/>
  <c r="K173" i="57"/>
  <c r="K177" i="57"/>
  <c r="I177" i="57"/>
  <c r="I181" i="57"/>
  <c r="K181" i="57"/>
  <c r="I186" i="57"/>
  <c r="K186" i="57"/>
  <c r="I190" i="57"/>
  <c r="K190" i="57"/>
  <c r="I194" i="57"/>
  <c r="K194" i="57"/>
  <c r="I198" i="57"/>
  <c r="K198" i="57"/>
  <c r="I203" i="57"/>
  <c r="K203" i="57"/>
  <c r="K207" i="57"/>
  <c r="I207" i="57"/>
  <c r="I211" i="57"/>
  <c r="K211" i="57"/>
  <c r="I215" i="57"/>
  <c r="K215" i="57"/>
  <c r="I219" i="57"/>
  <c r="K219" i="57"/>
  <c r="I223" i="57"/>
  <c r="K223" i="57"/>
  <c r="I229" i="57"/>
  <c r="K229" i="57"/>
  <c r="I234" i="57"/>
  <c r="K234" i="57"/>
  <c r="I238" i="57"/>
  <c r="K238" i="57"/>
  <c r="I242" i="57"/>
  <c r="K242" i="57"/>
  <c r="I246" i="57"/>
  <c r="K246" i="57"/>
  <c r="I251" i="57"/>
  <c r="K251" i="57"/>
  <c r="I255" i="57"/>
  <c r="K255" i="57"/>
  <c r="I259" i="57"/>
  <c r="K259" i="57"/>
  <c r="I264" i="57"/>
  <c r="K264" i="57"/>
  <c r="I270" i="57"/>
  <c r="K270" i="57"/>
  <c r="I274" i="57"/>
  <c r="K274" i="57"/>
  <c r="I278" i="57"/>
  <c r="K278" i="57"/>
  <c r="I283" i="57"/>
  <c r="K283" i="57"/>
  <c r="I287" i="57"/>
  <c r="K287" i="57"/>
  <c r="I312" i="57"/>
  <c r="K312" i="57"/>
  <c r="W59" i="58"/>
  <c r="L59" i="58"/>
  <c r="E59" i="58"/>
  <c r="I322" i="57"/>
  <c r="K322" i="57"/>
  <c r="I87" i="57"/>
  <c r="M25" i="58"/>
  <c r="I321" i="57"/>
  <c r="J59" i="58"/>
  <c r="I290" i="57"/>
  <c r="X25" i="58"/>
  <c r="AB25" i="58"/>
  <c r="AB59" i="58"/>
  <c r="G31" i="57"/>
  <c r="G188" i="57"/>
  <c r="G200" i="57"/>
  <c r="G229" i="57"/>
  <c r="G257" i="57"/>
  <c r="G285" i="57"/>
  <c r="G37" i="57"/>
  <c r="G185" i="57"/>
  <c r="G221" i="57"/>
  <c r="G238" i="57"/>
  <c r="G16" i="57"/>
  <c r="G33" i="57"/>
  <c r="G135" i="57"/>
  <c r="G164" i="57"/>
  <c r="G190" i="57"/>
  <c r="G276" i="57"/>
  <c r="G73" i="57"/>
  <c r="G248" i="57"/>
  <c r="G42" i="57"/>
  <c r="G54" i="57"/>
  <c r="G142" i="57"/>
  <c r="G22" i="57"/>
  <c r="G25" i="57"/>
  <c r="G38" i="57"/>
  <c r="G195" i="57"/>
  <c r="G203" i="57"/>
  <c r="G207" i="57"/>
  <c r="G211" i="57"/>
  <c r="G215" i="57"/>
  <c r="G255" i="57"/>
  <c r="G273" i="57"/>
  <c r="G19" i="57"/>
  <c r="G219" i="57"/>
  <c r="G232" i="57"/>
  <c r="G236" i="57"/>
  <c r="G266" i="57"/>
  <c r="G23" i="57"/>
  <c r="G44" i="57"/>
  <c r="G48" i="57"/>
  <c r="G140" i="57"/>
  <c r="G158" i="57"/>
  <c r="G189" i="57"/>
  <c r="G223" i="57"/>
  <c r="G240" i="57"/>
  <c r="G251" i="57"/>
  <c r="G264" i="57"/>
  <c r="G283" i="57"/>
  <c r="G13" i="57"/>
  <c r="G20" i="57"/>
  <c r="G26" i="57"/>
  <c r="G52" i="57"/>
  <c r="G75" i="57"/>
  <c r="N25" i="58"/>
  <c r="G162" i="57"/>
  <c r="V59" i="58"/>
  <c r="M59" i="58"/>
  <c r="K59" i="58"/>
  <c r="H59" i="58"/>
  <c r="F59" i="58"/>
  <c r="G59" i="58"/>
  <c r="G36" i="57"/>
  <c r="G40" i="57"/>
  <c r="G137" i="57"/>
  <c r="G144" i="57"/>
  <c r="G193" i="57"/>
  <c r="G198" i="57"/>
  <c r="G271" i="57"/>
  <c r="G278" i="57"/>
  <c r="G315" i="57"/>
  <c r="G322" i="57"/>
  <c r="G321" i="57" s="1"/>
  <c r="C58" i="58" s="1"/>
  <c r="G14" i="57"/>
  <c r="G24" i="57"/>
  <c r="G27" i="57"/>
  <c r="G141" i="57"/>
  <c r="G187" i="57"/>
  <c r="G199" i="57"/>
  <c r="G217" i="57"/>
  <c r="G262" i="57"/>
  <c r="G265" i="57"/>
  <c r="G281" i="57"/>
  <c r="G287" i="57"/>
  <c r="G21" i="57"/>
  <c r="G46" i="57"/>
  <c r="G77" i="57"/>
  <c r="G160" i="57"/>
  <c r="G167" i="57"/>
  <c r="G18" i="57"/>
  <c r="G58" i="57"/>
  <c r="G62" i="57"/>
  <c r="G139" i="57"/>
  <c r="G146" i="57"/>
  <c r="G159" i="57"/>
  <c r="G166" i="57"/>
  <c r="G186" i="57"/>
  <c r="G192" i="57"/>
  <c r="G245" i="57"/>
  <c r="G247" i="57"/>
  <c r="G259" i="57"/>
  <c r="G313" i="57"/>
  <c r="G45" i="57"/>
  <c r="G47" i="57"/>
  <c r="G50" i="57"/>
  <c r="G78" i="57"/>
  <c r="G161" i="57"/>
  <c r="G194" i="57"/>
  <c r="G196" i="57"/>
  <c r="G143" i="57"/>
  <c r="G163" i="57"/>
  <c r="G227" i="57"/>
  <c r="G243" i="57"/>
  <c r="G249" i="57"/>
  <c r="G253" i="57"/>
  <c r="G277" i="57"/>
  <c r="G282" i="57"/>
  <c r="G28" i="57"/>
  <c r="G35" i="57"/>
  <c r="G41" i="57"/>
  <c r="G43" i="57"/>
  <c r="G56" i="57"/>
  <c r="G74" i="57"/>
  <c r="G76" i="57"/>
  <c r="G136" i="57"/>
  <c r="G145" i="57"/>
  <c r="G165" i="57"/>
  <c r="G205" i="57"/>
  <c r="G39" i="57"/>
  <c r="G60" i="57"/>
  <c r="G72" i="57"/>
  <c r="G79" i="57"/>
  <c r="G88" i="57"/>
  <c r="G87" i="57" s="1"/>
  <c r="C24" i="58" s="1"/>
  <c r="G138" i="57"/>
  <c r="G147" i="57"/>
  <c r="G191" i="57"/>
  <c r="G197" i="57"/>
  <c r="G209" i="57"/>
  <c r="G234" i="57"/>
  <c r="G241" i="57"/>
  <c r="G213" i="57"/>
  <c r="G15" i="57"/>
  <c r="G17" i="57"/>
  <c r="G30" i="57"/>
  <c r="G32" i="57"/>
  <c r="G51" i="57"/>
  <c r="G53" i="57"/>
  <c r="G55" i="57"/>
  <c r="G57" i="57"/>
  <c r="G59" i="57"/>
  <c r="G61" i="57"/>
  <c r="G63" i="57"/>
  <c r="G67" i="57"/>
  <c r="G64" i="57"/>
  <c r="G68" i="57"/>
  <c r="G65" i="57"/>
  <c r="G69" i="57"/>
  <c r="G82" i="57"/>
  <c r="G66" i="57"/>
  <c r="G70" i="57"/>
  <c r="G90" i="57"/>
  <c r="G92" i="57"/>
  <c r="G94" i="57"/>
  <c r="G96" i="57"/>
  <c r="G98" i="57"/>
  <c r="G100" i="57"/>
  <c r="G81" i="57"/>
  <c r="G83" i="57"/>
  <c r="G91" i="57"/>
  <c r="G93" i="57"/>
  <c r="G95" i="57"/>
  <c r="G97" i="57"/>
  <c r="G99" i="57"/>
  <c r="G101" i="57"/>
  <c r="G103" i="57"/>
  <c r="G105" i="57"/>
  <c r="G107" i="57"/>
  <c r="G109" i="57"/>
  <c r="G111" i="57"/>
  <c r="G113" i="57"/>
  <c r="G115" i="57"/>
  <c r="G117" i="57"/>
  <c r="G119" i="57"/>
  <c r="G121" i="57"/>
  <c r="G123" i="57"/>
  <c r="G149" i="57"/>
  <c r="G156" i="57"/>
  <c r="G102" i="57"/>
  <c r="G104" i="57"/>
  <c r="G106" i="57"/>
  <c r="G108" i="57"/>
  <c r="G110" i="57"/>
  <c r="G112" i="57"/>
  <c r="G114" i="57"/>
  <c r="G116" i="57"/>
  <c r="G118" i="57"/>
  <c r="G120" i="57"/>
  <c r="G122" i="57"/>
  <c r="G133" i="57"/>
  <c r="G228" i="57"/>
  <c r="G170" i="57"/>
  <c r="G172" i="57"/>
  <c r="G174" i="57"/>
  <c r="G176" i="57"/>
  <c r="G178" i="57"/>
  <c r="G180" i="57"/>
  <c r="G182" i="57"/>
  <c r="G230" i="57"/>
  <c r="G244" i="57"/>
  <c r="G169" i="57"/>
  <c r="G171" i="57"/>
  <c r="G173" i="57"/>
  <c r="G175" i="57"/>
  <c r="G177" i="57"/>
  <c r="G179" i="57"/>
  <c r="G181" i="57"/>
  <c r="G183" i="57"/>
  <c r="G226" i="57"/>
  <c r="G252" i="57"/>
  <c r="G202" i="57"/>
  <c r="G204" i="57"/>
  <c r="G206" i="57"/>
  <c r="G208" i="57"/>
  <c r="G210" i="57"/>
  <c r="G212" i="57"/>
  <c r="G214" i="57"/>
  <c r="G216" i="57"/>
  <c r="G218" i="57"/>
  <c r="G220" i="57"/>
  <c r="G222" i="57"/>
  <c r="G233" i="57"/>
  <c r="G235" i="57"/>
  <c r="G237" i="57"/>
  <c r="G239" i="57"/>
  <c r="G242" i="57"/>
  <c r="G246" i="57"/>
  <c r="G270" i="57"/>
  <c r="G289" i="57"/>
  <c r="G263" i="57"/>
  <c r="G268" i="57"/>
  <c r="G274" i="57"/>
  <c r="G280" i="57"/>
  <c r="G284" i="57"/>
  <c r="G286" i="57"/>
  <c r="G254" i="57"/>
  <c r="G256" i="57"/>
  <c r="G258" i="57"/>
  <c r="G260" i="57"/>
  <c r="G272" i="57"/>
  <c r="G275" i="57"/>
  <c r="G291" i="57"/>
  <c r="G294" i="57"/>
  <c r="G312" i="57"/>
  <c r="G314" i="57"/>
  <c r="N45" i="58" l="1"/>
  <c r="N39" i="58"/>
  <c r="N35" i="58"/>
  <c r="N29" i="58"/>
  <c r="N47" i="58"/>
  <c r="V39" i="58"/>
  <c r="N49" i="58"/>
  <c r="L27" i="58"/>
  <c r="V49" i="58"/>
  <c r="L19" i="58"/>
  <c r="N53" i="58"/>
  <c r="AB43" i="58"/>
  <c r="U49" i="58"/>
  <c r="L45" i="58"/>
  <c r="AA17" i="58"/>
  <c r="AB49" i="58"/>
  <c r="U41" i="58"/>
  <c r="L49" i="58"/>
  <c r="K21" i="58"/>
  <c r="X21" i="58"/>
  <c r="AB21" i="58"/>
  <c r="L39" i="58"/>
  <c r="J17" i="58"/>
  <c r="AA41" i="58"/>
  <c r="H19" i="58"/>
  <c r="G53" i="58"/>
  <c r="U23" i="58"/>
  <c r="X24" i="58"/>
  <c r="AB24" i="58"/>
  <c r="AB58" i="58"/>
  <c r="M24" i="58"/>
  <c r="U24" i="58"/>
  <c r="W58" i="58"/>
  <c r="V58" i="58"/>
  <c r="N24" i="58"/>
  <c r="M49" i="58"/>
  <c r="F45" i="58"/>
  <c r="I225" i="57"/>
  <c r="L29" i="58"/>
  <c r="I15" i="58"/>
  <c r="I269" i="57"/>
  <c r="I231" i="57"/>
  <c r="G45" i="58"/>
  <c r="I201" i="57"/>
  <c r="I168" i="57"/>
  <c r="D35" i="58" s="1"/>
  <c r="I17" i="58"/>
  <c r="I34" i="57"/>
  <c r="D17" i="58" s="1"/>
  <c r="I311" i="57"/>
  <c r="I47" i="58"/>
  <c r="I261" i="57"/>
  <c r="I184" i="57"/>
  <c r="I134" i="57"/>
  <c r="I80" i="57"/>
  <c r="I29" i="57"/>
  <c r="D15" i="58" s="1"/>
  <c r="F15" i="58"/>
  <c r="E19" i="58"/>
  <c r="G19" i="58"/>
  <c r="J45" i="58"/>
  <c r="H45" i="58"/>
  <c r="J39" i="58"/>
  <c r="J35" i="58"/>
  <c r="H31" i="58"/>
  <c r="K47" i="58"/>
  <c r="G21" i="58"/>
  <c r="M21" i="58"/>
  <c r="J19" i="58"/>
  <c r="G13" i="58"/>
  <c r="L43" i="58"/>
  <c r="I279" i="57"/>
  <c r="I45" i="58"/>
  <c r="I250" i="57"/>
  <c r="I148" i="57"/>
  <c r="I89" i="57"/>
  <c r="L17" i="58"/>
  <c r="L47" i="58"/>
  <c r="M41" i="58"/>
  <c r="E15" i="58"/>
  <c r="I157" i="57"/>
  <c r="I71" i="57"/>
  <c r="I49" i="57"/>
  <c r="I12" i="57"/>
  <c r="L58" i="58"/>
  <c r="M58" i="58"/>
  <c r="H58" i="58"/>
  <c r="K58" i="58"/>
  <c r="J58" i="58"/>
  <c r="I59" i="58"/>
  <c r="I58" i="58" s="1"/>
  <c r="X47" i="58"/>
  <c r="AB15" i="58"/>
  <c r="G58" i="58"/>
  <c r="E58" i="58"/>
  <c r="F58" i="58"/>
  <c r="X55" i="58"/>
  <c r="X45" i="58"/>
  <c r="X33" i="58"/>
  <c r="X27" i="58"/>
  <c r="X39" i="58"/>
  <c r="AB23" i="58"/>
  <c r="X35" i="58"/>
  <c r="X37" i="58"/>
  <c r="X51" i="58"/>
  <c r="K321" i="57"/>
  <c r="L321" i="57" s="1"/>
  <c r="Y51" i="58"/>
  <c r="Y41" i="58"/>
  <c r="Y45" i="58"/>
  <c r="AA45" i="58"/>
  <c r="Z39" i="58"/>
  <c r="Y21" i="58"/>
  <c r="K87" i="57"/>
  <c r="L87" i="57" s="1"/>
  <c r="Z15" i="58"/>
  <c r="AA47" i="58"/>
  <c r="X23" i="58"/>
  <c r="AA13" i="58"/>
  <c r="AA55" i="58"/>
  <c r="AB51" i="58"/>
  <c r="AB45" i="58"/>
  <c r="Y39" i="58"/>
  <c r="AB41" i="58"/>
  <c r="AB47" i="58"/>
  <c r="Z13" i="58"/>
  <c r="AA39" i="58"/>
  <c r="Y27" i="58"/>
  <c r="AA21" i="58"/>
  <c r="X49" i="58"/>
  <c r="Z17" i="58"/>
  <c r="Z57" i="58"/>
  <c r="X29" i="58"/>
  <c r="AB17" i="58"/>
  <c r="AB19" i="58"/>
  <c r="X15" i="58"/>
  <c r="X53" i="58"/>
  <c r="AB35" i="58"/>
  <c r="AB27" i="58"/>
  <c r="Y33" i="58"/>
  <c r="G157" i="57"/>
  <c r="C32" i="58" s="1"/>
  <c r="D59" i="58"/>
  <c r="D58" i="58" s="1"/>
  <c r="W29" i="58"/>
  <c r="G34" i="57"/>
  <c r="C16" i="58" s="1"/>
  <c r="J27" i="58"/>
  <c r="L21" i="58"/>
  <c r="E17" i="58"/>
  <c r="K51" i="58"/>
  <c r="M45" i="58"/>
  <c r="V23" i="58"/>
  <c r="K15" i="58"/>
  <c r="M55" i="58"/>
  <c r="F37" i="58"/>
  <c r="I19" i="58"/>
  <c r="G231" i="57"/>
  <c r="C42" i="58" s="1"/>
  <c r="G134" i="57"/>
  <c r="C28" i="58" s="1"/>
  <c r="I39" i="58"/>
  <c r="U39" i="58"/>
  <c r="K27" i="58"/>
  <c r="M47" i="58"/>
  <c r="L51" i="58"/>
  <c r="K35" i="58"/>
  <c r="L15" i="58"/>
  <c r="I31" i="58"/>
  <c r="N21" i="58"/>
  <c r="F17" i="58"/>
  <c r="M51" i="58"/>
  <c r="E45" i="58"/>
  <c r="U45" i="58"/>
  <c r="N33" i="58"/>
  <c r="G15" i="58"/>
  <c r="W55" i="58"/>
  <c r="I37" i="58"/>
  <c r="J31" i="58"/>
  <c r="K19" i="58"/>
  <c r="K39" i="58"/>
  <c r="M27" i="58"/>
  <c r="V21" i="58"/>
  <c r="E13" i="58"/>
  <c r="M53" i="58"/>
  <c r="W51" i="58"/>
  <c r="W45" i="58"/>
  <c r="M35" i="58"/>
  <c r="U33" i="58"/>
  <c r="W27" i="58"/>
  <c r="U15" i="58"/>
  <c r="I49" i="58"/>
  <c r="W49" i="58"/>
  <c r="J37" i="58"/>
  <c r="K29" i="58"/>
  <c r="N27" i="58"/>
  <c r="H47" i="58"/>
  <c r="U47" i="58"/>
  <c r="H21" i="58"/>
  <c r="W21" i="58"/>
  <c r="F13" i="58"/>
  <c r="F53" i="58"/>
  <c r="N51" i="58"/>
  <c r="V45" i="58"/>
  <c r="L23" i="58"/>
  <c r="V55" i="58"/>
  <c r="J49" i="58"/>
  <c r="K37" i="58"/>
  <c r="L31" i="58"/>
  <c r="M39" i="58"/>
  <c r="J57" i="58"/>
  <c r="V47" i="58"/>
  <c r="V51" i="58"/>
  <c r="I21" i="58"/>
  <c r="U51" i="58"/>
  <c r="V35" i="58"/>
  <c r="J33" i="58"/>
  <c r="W33" i="58"/>
  <c r="M23" i="58"/>
  <c r="N15" i="58"/>
  <c r="K43" i="58"/>
  <c r="I41" i="58"/>
  <c r="N19" i="58"/>
  <c r="G261" i="57"/>
  <c r="C46" i="58" s="1"/>
  <c r="M29" i="58"/>
  <c r="H27" i="58"/>
  <c r="U27" i="58"/>
  <c r="K57" i="58"/>
  <c r="J47" i="58"/>
  <c r="J21" i="58"/>
  <c r="K45" i="58"/>
  <c r="E37" i="58"/>
  <c r="J41" i="58"/>
  <c r="N31" i="58"/>
  <c r="F19" i="58"/>
  <c r="L57" i="58"/>
  <c r="V27" i="58"/>
  <c r="I53" i="58"/>
  <c r="I35" i="58"/>
  <c r="J15" i="58"/>
  <c r="L55" i="58"/>
  <c r="G12" i="57"/>
  <c r="G71" i="57"/>
  <c r="C20" i="58" s="1"/>
  <c r="G295" i="57"/>
  <c r="C54" i="58" s="1"/>
  <c r="G250" i="57"/>
  <c r="C44" i="58" s="1"/>
  <c r="G80" i="57"/>
  <c r="C22" i="58" s="1"/>
  <c r="G225" i="57"/>
  <c r="C40" i="58" s="1"/>
  <c r="G290" i="57"/>
  <c r="G89" i="57"/>
  <c r="C26" i="58" s="1"/>
  <c r="G311" i="57"/>
  <c r="C56" i="58" s="1"/>
  <c r="G201" i="57"/>
  <c r="C38" i="58" s="1"/>
  <c r="G29" i="57"/>
  <c r="C14" i="58" s="1"/>
  <c r="G279" i="57"/>
  <c r="C50" i="58" s="1"/>
  <c r="G269" i="57"/>
  <c r="C48" i="58" s="1"/>
  <c r="G148" i="57"/>
  <c r="C30" i="58" s="1"/>
  <c r="G168" i="57"/>
  <c r="C34" i="58" s="1"/>
  <c r="G184" i="57"/>
  <c r="C36" i="58" s="1"/>
  <c r="G49" i="57"/>
  <c r="C18" i="58" s="1"/>
  <c r="G365" i="57" l="1"/>
  <c r="X46" i="58"/>
  <c r="D13" i="58"/>
  <c r="I365" i="57"/>
  <c r="E368" i="57" s="1"/>
  <c r="Z56" i="58"/>
  <c r="X36" i="58"/>
  <c r="X54" i="58"/>
  <c r="C52" i="58"/>
  <c r="X52" i="58" s="1"/>
  <c r="X34" i="58"/>
  <c r="N18" i="58"/>
  <c r="N30" i="58"/>
  <c r="X48" i="58"/>
  <c r="D16" i="58"/>
  <c r="X28" i="58"/>
  <c r="W68" i="58"/>
  <c r="AB26" i="58"/>
  <c r="AB48" i="58"/>
  <c r="AB18" i="58"/>
  <c r="AB42" i="58"/>
  <c r="AB22" i="58"/>
  <c r="N68" i="58"/>
  <c r="AB34" i="58"/>
  <c r="AB44" i="58"/>
  <c r="AB50" i="58"/>
  <c r="V68" i="58"/>
  <c r="AB40" i="58"/>
  <c r="AB20" i="58"/>
  <c r="Z68" i="58"/>
  <c r="AB16" i="58"/>
  <c r="AB14" i="58"/>
  <c r="AB46" i="58"/>
  <c r="AB68" i="58"/>
  <c r="Y50" i="58"/>
  <c r="X50" i="58"/>
  <c r="Y44" i="58"/>
  <c r="X44" i="58"/>
  <c r="Z14" i="58"/>
  <c r="X14" i="58"/>
  <c r="AA20" i="58"/>
  <c r="AA44" i="58"/>
  <c r="X26" i="58"/>
  <c r="Y26" i="58"/>
  <c r="AA38" i="58"/>
  <c r="Z38" i="58"/>
  <c r="Y38" i="58"/>
  <c r="U40" i="58"/>
  <c r="Y40" i="58"/>
  <c r="Y20" i="58"/>
  <c r="X20" i="58"/>
  <c r="AA54" i="58"/>
  <c r="AA40" i="58"/>
  <c r="V22" i="58"/>
  <c r="X22" i="58"/>
  <c r="AA16" i="58"/>
  <c r="Z16" i="58"/>
  <c r="Y32" i="58"/>
  <c r="X32" i="58"/>
  <c r="AA46" i="58"/>
  <c r="AA19" i="58"/>
  <c r="Y29" i="58"/>
  <c r="X38" i="58"/>
  <c r="X68" i="58"/>
  <c r="M34" i="58"/>
  <c r="V34" i="58"/>
  <c r="N34" i="58"/>
  <c r="U14" i="58"/>
  <c r="N14" i="58"/>
  <c r="I52" i="58"/>
  <c r="W54" i="58"/>
  <c r="V54" i="58"/>
  <c r="V46" i="58"/>
  <c r="U46" i="58"/>
  <c r="N46" i="58"/>
  <c r="V38" i="58"/>
  <c r="U38" i="58"/>
  <c r="N38" i="58"/>
  <c r="W20" i="58"/>
  <c r="V20" i="58"/>
  <c r="N20" i="58"/>
  <c r="W28" i="58"/>
  <c r="N28" i="58"/>
  <c r="W48" i="58"/>
  <c r="V48" i="58"/>
  <c r="U48" i="58"/>
  <c r="N48" i="58"/>
  <c r="W50" i="58"/>
  <c r="V50" i="58"/>
  <c r="U50" i="58"/>
  <c r="N50" i="58"/>
  <c r="W26" i="58"/>
  <c r="V26" i="58"/>
  <c r="U26" i="58"/>
  <c r="N26" i="58"/>
  <c r="W44" i="58"/>
  <c r="V44" i="58"/>
  <c r="U44" i="58"/>
  <c r="N44" i="58"/>
  <c r="W32" i="58"/>
  <c r="U32" i="58"/>
  <c r="N32" i="58"/>
  <c r="U22" i="58"/>
  <c r="U68" i="58"/>
  <c r="H68" i="58"/>
  <c r="I68" i="58"/>
  <c r="J68" i="58"/>
  <c r="M68" i="58"/>
  <c r="F68" i="58"/>
  <c r="K68" i="58"/>
  <c r="E68" i="58"/>
  <c r="G68" i="58"/>
  <c r="D68" i="58"/>
  <c r="L68" i="58"/>
  <c r="L18" i="58"/>
  <c r="M38" i="58"/>
  <c r="M40" i="58"/>
  <c r="L14" i="58"/>
  <c r="L42" i="58"/>
  <c r="M48" i="58"/>
  <c r="L56" i="58"/>
  <c r="L38" i="58"/>
  <c r="F16" i="58"/>
  <c r="L16" i="58"/>
  <c r="J30" i="58"/>
  <c r="L30" i="58"/>
  <c r="M20" i="58"/>
  <c r="L20" i="58"/>
  <c r="K50" i="58"/>
  <c r="M50" i="58"/>
  <c r="L50" i="58"/>
  <c r="M54" i="58"/>
  <c r="L54" i="58"/>
  <c r="M22" i="58"/>
  <c r="L22" i="58"/>
  <c r="M26" i="58"/>
  <c r="L26" i="58"/>
  <c r="M44" i="58"/>
  <c r="L44" i="58"/>
  <c r="M46" i="58"/>
  <c r="L46" i="58"/>
  <c r="M28" i="58"/>
  <c r="L28" i="58"/>
  <c r="L48" i="58"/>
  <c r="J32" i="58"/>
  <c r="K28" i="58"/>
  <c r="K42" i="58"/>
  <c r="K36" i="58"/>
  <c r="J36" i="58"/>
  <c r="I36" i="58"/>
  <c r="K26" i="58"/>
  <c r="J26" i="58"/>
  <c r="I16" i="58"/>
  <c r="J16" i="58"/>
  <c r="K34" i="58"/>
  <c r="J34" i="58"/>
  <c r="I34" i="58"/>
  <c r="J40" i="58"/>
  <c r="I40" i="58"/>
  <c r="J48" i="58"/>
  <c r="I48" i="58"/>
  <c r="H46" i="58"/>
  <c r="K46" i="58"/>
  <c r="J46" i="58"/>
  <c r="I46" i="58"/>
  <c r="I14" i="58"/>
  <c r="K14" i="58"/>
  <c r="J14" i="58"/>
  <c r="K38" i="58"/>
  <c r="J38" i="58"/>
  <c r="I38" i="58"/>
  <c r="K20" i="58"/>
  <c r="J20" i="58"/>
  <c r="H44" i="58"/>
  <c r="K44" i="58"/>
  <c r="J44" i="58"/>
  <c r="I44" i="58"/>
  <c r="K18" i="58"/>
  <c r="J18" i="58"/>
  <c r="K56" i="58"/>
  <c r="J56" i="58"/>
  <c r="I18" i="58"/>
  <c r="H26" i="58"/>
  <c r="H30" i="58"/>
  <c r="I30" i="58"/>
  <c r="H20" i="58"/>
  <c r="I20" i="58"/>
  <c r="H18" i="58"/>
  <c r="C12" i="58"/>
  <c r="G20" i="58"/>
  <c r="G18" i="58"/>
  <c r="G44" i="58"/>
  <c r="G14" i="58"/>
  <c r="D34" i="58"/>
  <c r="F44" i="58"/>
  <c r="E44" i="58"/>
  <c r="D14" i="58"/>
  <c r="F36" i="58"/>
  <c r="E36" i="58"/>
  <c r="E18" i="58"/>
  <c r="E14" i="58"/>
  <c r="F18" i="58"/>
  <c r="F14" i="58"/>
  <c r="E16" i="58"/>
  <c r="K184" i="57"/>
  <c r="L184" i="57" s="1"/>
  <c r="K225" i="57"/>
  <c r="L225" i="57" s="1"/>
  <c r="K168" i="57"/>
  <c r="L168" i="57" s="1"/>
  <c r="K250" i="57"/>
  <c r="L250" i="57" s="1"/>
  <c r="K89" i="57"/>
  <c r="L89" i="57" s="1"/>
  <c r="K261" i="57"/>
  <c r="L261" i="57" s="1"/>
  <c r="K80" i="57"/>
  <c r="L80" i="57" s="1"/>
  <c r="K269" i="57"/>
  <c r="L269" i="57" s="1"/>
  <c r="K157" i="57"/>
  <c r="L157" i="57" s="1"/>
  <c r="K295" i="57"/>
  <c r="L295" i="57" s="1"/>
  <c r="K279" i="57"/>
  <c r="L279" i="57" s="1"/>
  <c r="K71" i="57"/>
  <c r="L71" i="57" s="1"/>
  <c r="K290" i="57"/>
  <c r="L290" i="57" s="1"/>
  <c r="K311" i="57"/>
  <c r="L311" i="57" s="1"/>
  <c r="K201" i="57"/>
  <c r="L201" i="57" s="1"/>
  <c r="K231" i="57"/>
  <c r="L231" i="57" s="1"/>
  <c r="K12" i="57"/>
  <c r="K134" i="57"/>
  <c r="L134" i="57" s="1"/>
  <c r="K34" i="57"/>
  <c r="L34" i="57" s="1"/>
  <c r="K29" i="57"/>
  <c r="L29" i="57" s="1"/>
  <c r="K148" i="57"/>
  <c r="L148" i="57" s="1"/>
  <c r="M52" i="58" l="1"/>
  <c r="F52" i="58"/>
  <c r="G52" i="58"/>
  <c r="N52" i="58"/>
  <c r="L12" i="57"/>
  <c r="C65" i="58"/>
  <c r="Z69" i="58" s="1"/>
  <c r="AA12" i="58"/>
  <c r="Z12" i="58"/>
  <c r="AA18" i="58"/>
  <c r="AA68" i="58"/>
  <c r="Y28" i="58"/>
  <c r="Y68" i="58"/>
  <c r="E367" i="57"/>
  <c r="G12" i="58"/>
  <c r="E12" i="58"/>
  <c r="F12" i="58"/>
  <c r="D12" i="58"/>
  <c r="D70" i="58"/>
  <c r="E70" i="58" s="1"/>
  <c r="F70" i="58" s="1"/>
  <c r="G70" i="58" s="1"/>
  <c r="K49" i="57"/>
  <c r="L49" i="57" s="1"/>
  <c r="K365" i="57" l="1"/>
  <c r="L365" i="57" s="1"/>
  <c r="AB69" i="58"/>
  <c r="W69" i="58"/>
  <c r="X69" i="58"/>
  <c r="U69" i="58"/>
  <c r="J69" i="58"/>
  <c r="V69" i="58"/>
  <c r="AA69" i="58"/>
  <c r="Y69" i="58"/>
  <c r="S69" i="58"/>
  <c r="M69" i="58"/>
  <c r="Q69" i="58"/>
  <c r="N69" i="58"/>
  <c r="P69" i="58"/>
  <c r="E69" i="58"/>
  <c r="L69" i="58"/>
  <c r="O69" i="58"/>
  <c r="H69" i="58"/>
  <c r="D69" i="58"/>
  <c r="D71" i="58" s="1"/>
  <c r="K69" i="58"/>
  <c r="G69" i="58"/>
  <c r="T69" i="58"/>
  <c r="I69" i="58"/>
  <c r="F69" i="58"/>
  <c r="H70" i="58"/>
  <c r="I70" i="58" s="1"/>
  <c r="G368" i="57"/>
  <c r="E71" i="58" l="1"/>
  <c r="F71" i="58" s="1"/>
  <c r="G71" i="58" s="1"/>
  <c r="H71" i="58" s="1"/>
  <c r="I71" i="58" s="1"/>
  <c r="J70" i="58"/>
  <c r="K70" i="58" s="1"/>
  <c r="L70" i="58" s="1"/>
  <c r="M70" i="58" s="1"/>
  <c r="N70" i="58" s="1"/>
  <c r="O70" i="58" s="1"/>
  <c r="P70" i="58" s="1"/>
  <c r="Q70" i="58" s="1"/>
  <c r="E369" i="57"/>
  <c r="J71" i="58" l="1"/>
  <c r="K71" i="58" s="1"/>
  <c r="L71" i="58" s="1"/>
  <c r="M71" i="58" s="1"/>
  <c r="N71" i="58" s="1"/>
  <c r="O71" i="58" s="1"/>
  <c r="P71" i="58" s="1"/>
  <c r="Q71" i="58" s="1"/>
  <c r="R69" i="58"/>
  <c r="R70" i="58"/>
  <c r="S70" i="58" s="1"/>
  <c r="T70" i="58" s="1"/>
  <c r="U70" i="58" s="1"/>
  <c r="V70" i="58" s="1"/>
  <c r="W70" i="58" s="1"/>
  <c r="X70" i="58" s="1"/>
  <c r="Y70" i="58" s="1"/>
  <c r="Z70" i="58" s="1"/>
  <c r="AA70" i="58" s="1"/>
  <c r="AB70" i="58" s="1"/>
  <c r="G369" i="57"/>
  <c r="E370" i="57"/>
  <c r="G370" i="57" s="1"/>
  <c r="R71" i="58" l="1"/>
  <c r="S71" i="58" s="1"/>
  <c r="T71" i="58" s="1"/>
  <c r="U71" i="58" s="1"/>
  <c r="V71" i="58" s="1"/>
  <c r="W71" i="58" s="1"/>
  <c r="X71" i="58" s="1"/>
  <c r="Y71" i="58" s="1"/>
  <c r="Z71" i="58" s="1"/>
  <c r="AA71" i="58" s="1"/>
  <c r="AB71" i="58" s="1"/>
</calcChain>
</file>

<file path=xl/sharedStrings.xml><?xml version="1.0" encoding="utf-8"?>
<sst xmlns="http://schemas.openxmlformats.org/spreadsheetml/2006/main" count="1070" uniqueCount="745">
  <si>
    <t>SERVIÇO PÚBLICO FEDERAL</t>
  </si>
  <si>
    <t xml:space="preserve">   MINISTÉRIO DA EDUCAÇÃO</t>
  </si>
  <si>
    <t>ITEM</t>
  </si>
  <si>
    <t>DISCRIMINAÇÃO</t>
  </si>
  <si>
    <t>UNID</t>
  </si>
  <si>
    <t>m²</t>
  </si>
  <si>
    <t>m</t>
  </si>
  <si>
    <t>7.1</t>
  </si>
  <si>
    <t>8.1</t>
  </si>
  <si>
    <t>PINTURA</t>
  </si>
  <si>
    <t>DIVERSOS</t>
  </si>
  <si>
    <t>11.6</t>
  </si>
  <si>
    <t>ORÇAMENTO BÁSICO</t>
  </si>
  <si>
    <t>VALOR UNITÁRIO R$</t>
  </si>
  <si>
    <t>UNIVERSIDADE FEDERAL RURAL DO SEMIÁRIDO</t>
  </si>
  <si>
    <t>9.2</t>
  </si>
  <si>
    <t>9.3</t>
  </si>
  <si>
    <t>SERVIÇOS  PRELIMINARES</t>
  </si>
  <si>
    <t>MOVIMENTO DE TERRA</t>
  </si>
  <si>
    <t>COBERTURA</t>
  </si>
  <si>
    <t>INSTALAÇÕES ELÉTRICAS</t>
  </si>
  <si>
    <t>REATERRO DE VALA COM COMPACTAÇÃO MANUAL</t>
  </si>
  <si>
    <t>ALVENARIA EM TIJOLO CERAMICO FURADO 9X19X19CM, 1 VEZ (ESPESSURA 19 CM), ASSENTADO EM ARGAMASSA TRACO 1:4 (CIMENTO E AREIA MEDIA NAO PENEIRADA), PREPARO MANUAL, JUNTA1 CM</t>
  </si>
  <si>
    <t>EMBASAMENTO C/PEDRA ARGAMASSADA UTILIZANDO ARG.CIM/AREIA 1:4</t>
  </si>
  <si>
    <t>1.1</t>
  </si>
  <si>
    <t>1.2</t>
  </si>
  <si>
    <t>1.3</t>
  </si>
  <si>
    <t>1.4</t>
  </si>
  <si>
    <t>2.1</t>
  </si>
  <si>
    <t>2.2</t>
  </si>
  <si>
    <t>9.1</t>
  </si>
  <si>
    <t>10.1</t>
  </si>
  <si>
    <t>10.2</t>
  </si>
  <si>
    <t>11.1</t>
  </si>
  <si>
    <t>11.2</t>
  </si>
  <si>
    <t>11.3</t>
  </si>
  <si>
    <t>11.4</t>
  </si>
  <si>
    <t>11.5</t>
  </si>
  <si>
    <t>11.7</t>
  </si>
  <si>
    <t>11.8</t>
  </si>
  <si>
    <t>1.5</t>
  </si>
  <si>
    <t>1.6</t>
  </si>
  <si>
    <t>1.7</t>
  </si>
  <si>
    <t>1.8</t>
  </si>
  <si>
    <t>1.9</t>
  </si>
  <si>
    <t>1.10</t>
  </si>
  <si>
    <t>1.11</t>
  </si>
  <si>
    <t>1.12</t>
  </si>
  <si>
    <t>1.13</t>
  </si>
  <si>
    <t>2.3</t>
  </si>
  <si>
    <t>2.4</t>
  </si>
  <si>
    <t>TOTAIS</t>
  </si>
  <si>
    <t>11.9</t>
  </si>
  <si>
    <t>11.10</t>
  </si>
  <si>
    <t>CRONOGRAMA FISICO - FINANCEIRO</t>
  </si>
  <si>
    <t>TOTAL</t>
  </si>
  <si>
    <t>DIAS</t>
  </si>
  <si>
    <t>CAIXA DE PASSAGEM 60X60X70 FUNDO BRITA COM TAMPA</t>
  </si>
  <si>
    <t>QUANT. PREVISTO</t>
  </si>
  <si>
    <t>MEDIDO / PREVISTO</t>
  </si>
  <si>
    <t>REGULARIZAÇÃO DA OBRA</t>
  </si>
  <si>
    <t>UND</t>
  </si>
  <si>
    <t>PLACA DE OBRA EM CHAPA DE ACO GALVANIZADO</t>
  </si>
  <si>
    <t>LOCACAO CONVENCIONAL DE OBRA, ATRAVÉS DE GABARITO DE TABUAS CORRIDAS PONTALETADAS A CADA 1,50M, SEM REAPROVEITAMENTO</t>
  </si>
  <si>
    <t>INSTALAÇÕES PROVISÓRIAS DE ÁGUA</t>
  </si>
  <si>
    <t>UN</t>
  </si>
  <si>
    <t>INSTALAÇÕES PROVISÓRIAS DE ESGOTO</t>
  </si>
  <si>
    <t>1.14</t>
  </si>
  <si>
    <t>ENTRADA PROVISORIA DE ENERGIA ELETRICA AEREA TRIFASICA 40A EM POSTE MADEIRA</t>
  </si>
  <si>
    <t>1.15</t>
  </si>
  <si>
    <t>MOBILIZAÇÃO E DESMOBILIZAÇÃO DE EQUIPAMENTOS EM CAVALO MECÂNICO C/ PRANCHA DE 3 EIXOS</t>
  </si>
  <si>
    <t>KM</t>
  </si>
  <si>
    <t>1.16</t>
  </si>
  <si>
    <t>ENSAIO DE SONDAGEM À PERCUSSÃO P/ RECONHECIMENTO DO SUBSOLO (SPT), DE ACORDO COM A NBR 8036, INC. MOBILIZAÇÃO DO EQUIPAMENTO DE SONDAGEM, 30M DE PERFURAÇÃO (4 FUROS) E RELATÓRIO FINAL DE SONDAGEM.,</t>
  </si>
  <si>
    <t>m³</t>
  </si>
  <si>
    <t>BDI</t>
  </si>
  <si>
    <t>Local: UFERSA - Campus Mossoró - RN</t>
  </si>
  <si>
    <t>FUNDAÇÕES</t>
  </si>
  <si>
    <t>LASTRO DE CONCRETO IMPERMEABILIZADO E=6CM</t>
  </si>
  <si>
    <t>KG</t>
  </si>
  <si>
    <t>ESTRUTURA</t>
  </si>
  <si>
    <t>LAJE TRELIÇADA PARA FORRO, SOBRECARGA  100KG/M2  INC VIGOTAS, LAJOTA CERÂMICA, INTEREIXO 42CM, CAPEAMENTO COM CONCRETO FCK=25MPA, ESPESSURA FINAL 12CM, ESCORAMENTO E FERRAGEM DE DISTRIBUIÇÃO, CONFORME PROJETO ESTRUTURAL</t>
  </si>
  <si>
    <t>LAJE TRELIÇADA PARA PISO, SOBRECARGA  300KG/M2  INC VIGOTAS, LAJOTA CERÂMICA, INTEREIXO 42CM, CAPEAMENTO COM CONCRETO FCK=25MPA, ESPESSURA FINAL 13CM, ESCORAMENTO E FERRAGEM DE DISTRIBUIÇÃO, CONFORME PROJETO ESTRUTURAL</t>
  </si>
  <si>
    <t>ENSAIO DE RESISTENCIA A COMPRESSAO SIMPLES - CONCRETO</t>
  </si>
  <si>
    <t>5</t>
  </si>
  <si>
    <t>ALVENARIAS</t>
  </si>
  <si>
    <t>M</t>
  </si>
  <si>
    <t>6</t>
  </si>
  <si>
    <t>7</t>
  </si>
  <si>
    <t>FORRO</t>
  </si>
  <si>
    <t>8</t>
  </si>
  <si>
    <t>RELE FOTOELETRICO P/ COMANDO DE ILUMINACAO EXTERNA 220V/1000W - FORNECIMENTO E INSTALACAO</t>
  </si>
  <si>
    <t>un</t>
  </si>
  <si>
    <t>9</t>
  </si>
  <si>
    <t>9.4</t>
  </si>
  <si>
    <t>9.5</t>
  </si>
  <si>
    <t>9.6</t>
  </si>
  <si>
    <t>9.7</t>
  </si>
  <si>
    <t>9.8</t>
  </si>
  <si>
    <t>9.9</t>
  </si>
  <si>
    <t>9.10</t>
  </si>
  <si>
    <t>9.11</t>
  </si>
  <si>
    <t>9.12</t>
  </si>
  <si>
    <t>9.13</t>
  </si>
  <si>
    <t>Und</t>
  </si>
  <si>
    <t>10</t>
  </si>
  <si>
    <t>AR-CONDICIONADO</t>
  </si>
  <si>
    <t>CAIXA DE PASSAGEM INSTALADA EM PAREDE PARA DRENO DE TUBULAÇÃO DE AR CONDICIONADO DO TIPO SPLIT – FORNECIMENTO E INSTALAÇÃO</t>
  </si>
  <si>
    <t>11</t>
  </si>
  <si>
    <t>SISTEMA DE PROTEÇÃO CONTRA DESCARGAS ATMOSFÉRICAS - SPDA</t>
  </si>
  <si>
    <t>SOLDA EXOTÉRMICA</t>
  </si>
  <si>
    <t>TERMINAL AEREO EM ACO GALVANIZADO COM BASE DE FIXACAO H = 30CM</t>
  </si>
  <si>
    <t>CORDOALHA DE COBRE NU, INCLUSIVE ISOLADORES - 35,00 MM2 - FORNECIMENTO E INSTALACAO</t>
  </si>
  <si>
    <t>CABO DE COBRE NU 50MM2 - FORNECIMENTO E INSTALACAO</t>
  </si>
  <si>
    <t>CONECTOR SPLIT - BOLT P/ CABOS ATE 35MM2</t>
  </si>
  <si>
    <t>HASTE COPPERWELD 5/8 X 3,0M COM CONECTOR</t>
  </si>
  <si>
    <t>CAIXA DE PASSAGEM 40X40X50 FUNDO BRITA COM TAMPA</t>
  </si>
  <si>
    <t>12</t>
  </si>
  <si>
    <t>INSTALAÇÕES HIDRÁULICAS</t>
  </si>
  <si>
    <t>12.1</t>
  </si>
  <si>
    <t>12.2</t>
  </si>
  <si>
    <t>12.3</t>
  </si>
  <si>
    <t>12.4</t>
  </si>
  <si>
    <t>12.5</t>
  </si>
  <si>
    <t>12.6</t>
  </si>
  <si>
    <t>12.7</t>
  </si>
  <si>
    <t>12.8</t>
  </si>
  <si>
    <t>12.9</t>
  </si>
  <si>
    <t>12.10</t>
  </si>
  <si>
    <t>12.11</t>
  </si>
  <si>
    <t>CAIXA D´ÁGUA EM FIBRA DE VIDRO CAP. 10.000 LITROS – FORNECIMENTO E INSTALAÇÃO</t>
  </si>
  <si>
    <t>12.12</t>
  </si>
  <si>
    <t>KIT CAVALETE PVC COM REGISTRO 3/4" - FORNECIMENTO E INSTALACAO</t>
  </si>
  <si>
    <t>12.13</t>
  </si>
  <si>
    <t>12.14</t>
  </si>
  <si>
    <t>12.15</t>
  </si>
  <si>
    <t>EXECUÇÃO DE MURETA, EM ALVENARIA DE TIJOLOS CERÂMICOS, COM NICHO PARA ABRIGO DE HIDRÔMETRO.  INCLUSO ESCAVAÇÃO, PREPARAÇÃO DA VALA, ALVENARIA, ACABAMENTO COM CHAPISCO 0,5 CM (CIMENTO:AREIA - TRAÇO 1:3);  EMBOÇO PAULISTA 1,5 CM (CIMENTO:CAL:AREIA - TRAÇO 1:2:9), APLICAÇÃO DE FUNDO SELADOR E PINTURA COM TINTA TEXTURIZADA ACRÍLICA, DIMENSÕES CONFORME PROJETO</t>
  </si>
  <si>
    <t>13</t>
  </si>
  <si>
    <t>INSTALAÇÕES SANITÁRIAS</t>
  </si>
  <si>
    <t>13.1</t>
  </si>
  <si>
    <t>13.2</t>
  </si>
  <si>
    <t>13.3</t>
  </si>
  <si>
    <t>13.4</t>
  </si>
  <si>
    <t>13.5</t>
  </si>
  <si>
    <t>13.6</t>
  </si>
  <si>
    <t>13.7</t>
  </si>
  <si>
    <t>13.8</t>
  </si>
  <si>
    <t>13.9</t>
  </si>
  <si>
    <t>13.10</t>
  </si>
  <si>
    <t>13.11</t>
  </si>
  <si>
    <t>13.12</t>
  </si>
  <si>
    <t>13.13</t>
  </si>
  <si>
    <t>13.14</t>
  </si>
  <si>
    <t>13.15</t>
  </si>
  <si>
    <t>13.16</t>
  </si>
  <si>
    <t>CAIXA DE INSPEÇÃO EM ALVENARIA DE TIJOLO MACIÇO 60X60X60CM, REVESTIDA INTERNAMENTO COM BARRA LISA (CIMENTO E AREIA, TRAÇO 1:4) E=2,0CM, COM TAMPA PRÉ-MOLDADA DE CONCRETO E FUNDO DE CONCRETO 15MPA TIPO C - ESCAVAÇÃO E CONFECÇÃO</t>
  </si>
  <si>
    <t>TANQUE SÉPTICO EM ALVENARIA DE TIJOLO CERÂMICO ESP = 20CM, DIMENSÕES EXTERNAS DE 5,00X2,50X2,00 M, VOLUME DE 15.000 LITROS, LAJE INFERIOR (RADIER) EM CONCRETO ARMADO FCK = 20MPA, ESP = 10CM , LAJE SUPERIOR TRELIÇADA ALTURA TOTAL 13CM (8+5) PARA SOBRECARGA DE 1000KGF/M2, PISO E PAREDES INTERNAS REVESTIDOS COM MASSA ÚNICA E IMPERMEABILIZANTE E COM DOIS ACESSOS COM TAMPA DE CONCRETO ARMADO COM ESPESSURA DE 6 CM.</t>
  </si>
  <si>
    <t>14</t>
  </si>
  <si>
    <t>LOUÇAS, METAIS, BANCADAS E DIVISÓRIAS</t>
  </si>
  <si>
    <t>14.1</t>
  </si>
  <si>
    <t>CHUVEIRO PLÁSTICO (INSTALADO)</t>
  </si>
  <si>
    <t>14.2</t>
  </si>
  <si>
    <t>14.3</t>
  </si>
  <si>
    <t>DISPENSER PARA PAPEL TOALHA EM PLÁSTICO ABS BRANCO, COM FECHAMENTO EM CHAVE PARA PAPEL TOALHA DE 2 OU 3 DOBRAS</t>
  </si>
  <si>
    <t>14.4</t>
  </si>
  <si>
    <t>14.5</t>
  </si>
  <si>
    <t>DUCHA HIGIÊNICA PLÁSTICA COM REGISTRO METÁLICO 1/2" - FORNECIMENTO E INSTALAÇÃO</t>
  </si>
  <si>
    <t>14.6</t>
  </si>
  <si>
    <t>14.7</t>
  </si>
  <si>
    <t>14.8</t>
  </si>
  <si>
    <t>MICTORIO SIFONADO DE LOUCA BRANCA COM PERTENCES, COM REGISTRO DE PRESSAO 1/2" COM CANOPLA CROMADA ACABAMENTO SIMPLES E CONJUNTO PARA FIXACAO  - FORNECIMENTO E INSTALACAO</t>
  </si>
  <si>
    <t>14.9</t>
  </si>
  <si>
    <t>VALVULA DESCARGA 1.1/2" COM REGISTRO, ACABAMENTO EM METAL CROMADO - FORNECIMENTO E INSTALACAO</t>
  </si>
  <si>
    <t>14.10</t>
  </si>
  <si>
    <t>14.11</t>
  </si>
  <si>
    <t>14.12</t>
  </si>
  <si>
    <t>14.13</t>
  </si>
  <si>
    <t>14.14</t>
  </si>
  <si>
    <t>14.15</t>
  </si>
  <si>
    <t>14.16</t>
  </si>
  <si>
    <t>14.17</t>
  </si>
  <si>
    <t>14.18</t>
  </si>
  <si>
    <t>14.19</t>
  </si>
  <si>
    <t>14.20</t>
  </si>
  <si>
    <t>14.21</t>
  </si>
  <si>
    <t>14.22</t>
  </si>
  <si>
    <t>14.23</t>
  </si>
  <si>
    <t>15</t>
  </si>
  <si>
    <t>INSTALAÇÕES DE ÁGUAS PLUVIAIS</t>
  </si>
  <si>
    <t>16</t>
  </si>
  <si>
    <t>SISTEMA DE PROTEÇÃO E COMBATE A INCÊNDIO</t>
  </si>
  <si>
    <t>VÁLVULA DE RETENÇÃO HORIZONTAL Ø 65MM (2.1/2") - FORNECIMENTO E INSTALAÇÃO</t>
  </si>
  <si>
    <t>FLANGE SEXTAVADO DE FERRO GALVANIZADO, COM ROSCA BSP, DE 2 1/2" - FORNECIMENTO E INSTALAÇÃO</t>
  </si>
  <si>
    <t>ABRIGO PARA HIDRANTE, 75X45X17CM, COM REGISTRO GLOBO ANGULAR 45º 2.1/2", ADAPTADOR STORZ 2.1/2", MANGUEIRA DE INCÊNDIO 15M, REDUÇÃO 2.1/2X1.1/2" E ESGUICHO EM LATÃO 1.1/2" - FORNECIMENTO E INSTALAÇÃO</t>
  </si>
  <si>
    <t>BOMBA CENTRIFUGA MOTOR ELETRICO TRIFASICO 5HP, DIAMETRO DE SUCCAO X ELEVACAO 2" X 1 1/2" - FORNECIMENTO E INSTALACAO</t>
  </si>
  <si>
    <t>HIDRANTE SUBTERRANEO FERRO FUNDIDO C/ CURVA LONGA E CAIXA DN=75MM</t>
  </si>
  <si>
    <t>CONJUNTO DE MANGUEIRA PARA COMBATE A INCENDIO EM FIBRA DE POLIESTER PURA, COM 1.1/2", REVESTIDA INTERNAMENTE, COM 1 LANCES DE 15M</t>
  </si>
  <si>
    <t>17</t>
  </si>
  <si>
    <t>REVESTIMENTOS</t>
  </si>
  <si>
    <t>17.1</t>
  </si>
  <si>
    <t>17.2</t>
  </si>
  <si>
    <t>17.3</t>
  </si>
  <si>
    <t>17.4</t>
  </si>
  <si>
    <t>17.5</t>
  </si>
  <si>
    <t>17.6</t>
  </si>
  <si>
    <t>17.7</t>
  </si>
  <si>
    <t>17.8</t>
  </si>
  <si>
    <t>17.9</t>
  </si>
  <si>
    <t>PEITORIL DE GRANITO L= 15 cm</t>
  </si>
  <si>
    <t>17.10</t>
  </si>
  <si>
    <t>18</t>
  </si>
  <si>
    <t>PAVIMENTAÇÃO</t>
  </si>
  <si>
    <t>PISO CIMENTADO TRACO 1:3 (CIMENTO E AREIA) COM ACABAMENTO LISO ESPESSURA 1,5CM PREPARO MANUAL DA ARGAMASSA</t>
  </si>
  <si>
    <t>PISO INDUSTRIAL DE ALTA RESISTENCIA, ESPESSURA 8MM, INCLUSO JUNTAS DE DILATACAO PLASTICAS E POLIMENTO MECANIZADO</t>
  </si>
  <si>
    <t>SOLEIRA DE GRANITO L= 15cm</t>
  </si>
  <si>
    <t>19</t>
  </si>
  <si>
    <t>ESQUADRIAS, FERRAGENS E VIDROS</t>
  </si>
  <si>
    <t>20.1</t>
  </si>
  <si>
    <t>20.2</t>
  </si>
  <si>
    <t>20.3</t>
  </si>
  <si>
    <t>20.4</t>
  </si>
  <si>
    <t>20.5</t>
  </si>
  <si>
    <t>20.6</t>
  </si>
  <si>
    <t>20.7</t>
  </si>
  <si>
    <t>20.8</t>
  </si>
  <si>
    <t>20.9</t>
  </si>
  <si>
    <t>21</t>
  </si>
  <si>
    <t>IMPERMEABILIZAÇÃO</t>
  </si>
  <si>
    <t>21.1</t>
  </si>
  <si>
    <t>IMPERMEABILIZACAO DE ESTRUTURAS ENTERRADAS, COM TINTA ASFALTICA, DUAS DEMAOS.</t>
  </si>
  <si>
    <t>21.2</t>
  </si>
  <si>
    <t>21.3</t>
  </si>
  <si>
    <t>22</t>
  </si>
  <si>
    <t>22.1</t>
  </si>
  <si>
    <t>ESPELHO CRISTAL, ESPESSURA 4MM, COM PARAFUSOS DE FIXACAO, SEM MOLDURA</t>
  </si>
  <si>
    <t>22.2</t>
  </si>
  <si>
    <t>22.3</t>
  </si>
  <si>
    <t>22.4</t>
  </si>
  <si>
    <t>22.5</t>
  </si>
  <si>
    <t>22.6</t>
  </si>
  <si>
    <t>22.7</t>
  </si>
  <si>
    <t>ELABORAÇÃO DE "AS BUILT" DA OBRA (PROJ. ELÉTRICO/LÓGICA/SPDA/HIDRÁULICO/SANITÁRIO/PLUVIAL/INCÊNDIO) COM ENTREGA DOS PROJETOS FINAIS EM VIA IMPRESSA E DIGITAL (CD OU DVD), INCLUSIVE ELABORAÇÃO DE ANOTAÇÃO DE RESPONSABILIDADE TÉCNICA (ART).</t>
  </si>
  <si>
    <t>22.8</t>
  </si>
  <si>
    <t>LIMPEZA FINAL DA OBRA</t>
  </si>
  <si>
    <t>23</t>
  </si>
  <si>
    <t>23.1</t>
  </si>
  <si>
    <t>23.2</t>
  </si>
  <si>
    <t>23.3</t>
  </si>
  <si>
    <t>23.4</t>
  </si>
  <si>
    <t>EXECUÇÃO DE PASSEIO EM PISO INTERTRAVADO, COM BLOCO RETANGULAR COR NATURAL DE 20 X 10 CM, ESPESSURA 6 CM, EXCLUSIVE BLOQUETE/PISO INTERTRAVADO DE CONCRETO.</t>
  </si>
  <si>
    <t>23.5</t>
  </si>
  <si>
    <t>24</t>
  </si>
  <si>
    <t>ADMINISTRAÇÃO</t>
  </si>
  <si>
    <t>24.1</t>
  </si>
  <si>
    <t>VALOR UNITÁRIO COM BDI R$</t>
  </si>
  <si>
    <t>DESCRIÇÃO</t>
  </si>
  <si>
    <t>TOTAL POR ETAPA</t>
  </si>
  <si>
    <t>CUSTO</t>
  </si>
  <si>
    <t>PORCENTAGEM</t>
  </si>
  <si>
    <t>CUSTO ACUMULADO</t>
  </si>
  <si>
    <t>PORCENTAGEM ACUMULADA</t>
  </si>
  <si>
    <t>1ª MEDIÇÃO</t>
  </si>
  <si>
    <t>QUANT.</t>
  </si>
  <si>
    <t>VALORES (R$)</t>
  </si>
  <si>
    <t>RESUMO</t>
  </si>
  <si>
    <t>QUANT. ACUMULADA</t>
  </si>
  <si>
    <t>TOTAL MEDIDO NO PERIODO:</t>
  </si>
  <si>
    <t>VALOR GLOBAL DO ORÇAMENTO</t>
  </si>
  <si>
    <t>TOTAL MEDIDO ACUMULADO (INCLUINDO MEDIÇÃO ATUAL):</t>
  </si>
  <si>
    <t xml:space="preserve">Esta medição importa o valor de:     </t>
  </si>
  <si>
    <t>SALDO RESTANTE:</t>
  </si>
  <si>
    <t>M2</t>
  </si>
  <si>
    <t>FORMA TABUA PARA CONCRETO EM FUNDACAO C/ REAPROVEITAMENTO 5X</t>
  </si>
  <si>
    <t>LANCAMENTO/APLICACAO MANUAL DE CONCRETO EM FUNDACOES</t>
  </si>
  <si>
    <t>UD</t>
  </si>
  <si>
    <t>EXECUÇÃO DE ESCRITÓRIO EM CANTEIRO DE OBRA EM ALVENARIA, NÃO INCLUSO MOBILIÁRIO E EQUIPAMENTOS. AF_02/2016</t>
  </si>
  <si>
    <t>EXECUÇÃO DE ALMOXARIFADO EM CANTEIRO DE OBRA EM ALVENARIA, INCLUSO PRATELEIRAS. AF_02/2016</t>
  </si>
  <si>
    <t>EXECUÇÃO DE REFEITÓRIO EM CANTEIRO DE OBRA EM ALVENARIA, NÃO INCLUSO MOBILIÁRIO E EQUIPAMENTOS. AF_02/2016</t>
  </si>
  <si>
    <t>EXECUÇÃO DE SANITÁRIO E VESTIÁRIO EM CANTEIRO DE OBRA EM ALVENARIA, NÃO INCLUSO MOBILIÁRIO. AF_02/2016</t>
  </si>
  <si>
    <t>EXECUÇÃO DE CENTRAL DE FÔRMAS, PRODUÇÃO DE ARGAMASSA OU CONCRETO EM CANTEIRO DE OBRA, NÃO INCLUSO MOBILIÁRIO E EQUIPAMENTOS. AF_04/2016</t>
  </si>
  <si>
    <t>EXECUÇÃO DE CENTRAL DE ARMADURA EM CANTEIRO DE OBRA, NÃO INCLUSO MOBILIÁRIO E EQUIPAMENTOS. AF_04/2016</t>
  </si>
  <si>
    <t>ATERRO MANUAL DE VALAS COM AREIA PARA ATERRO E COMPACTAÇÃO MECANIZADA. AF_05/2016</t>
  </si>
  <si>
    <t>ARMAÇÃO DE ESTRUTURAS DE CONCRETO ARMADO, EXCETO VIGAS, PILARES, LAJES E FUNDAÇÕES (DE EDIFÍCIOS DE MÚLTIPLOS PAVIMENTOS, EDIFICAÇÃO TÉRREA OU SOBRADO), UTILIZANDO AÇO CA-50 DE 6.3 MM - MONTAGEM. AF_12/2015</t>
  </si>
  <si>
    <t>ARMAÇÃO DE ESTRUTURAS DE CONCRETO ARMADO, EXCETO VIGAS, PILARES, LAJES E FUNDAÇÕES (DE EDIFÍCIOS DE MÚLTIPLOS PAVIMENTOS, EDIFICAÇÃO TÉRREA OU SOBRADO), UTILIZANDO AÇO CA-50 DE 8.0 MM - MONTAGEM. AF_12/2015</t>
  </si>
  <si>
    <t>ARMAÇÃO DE ESTRUTURAS DE CONCRETO ARMADO, EXCETO VIGAS, PILARES, LAJES E FUNDAÇÕES (DE EDIFÍCIOS DE MÚLTIPLOS PAVIMENTOS, EDIFICAÇÃO TÉRREA OU SOBRADO), UTILIZANDO AÇO CA-50 DE 10.0 MM - MONTAGEM. AF_12/2015</t>
  </si>
  <si>
    <t>ARMAÇÃO DE ESTRUTURAS DE CONCRETO ARMADO, EXCETO VIGAS, PILARES, LAJES E FUNDAÇÕES (DE EDIFÍCIOS DE MÚLTIPLOS PAVIMENTOS, EDIFICAÇÃO TÉRREA OU SOBRADO), UTILIZANDO AÇO CA-50 DE 12.5 MM - MONTAGEM. AF_12/2015</t>
  </si>
  <si>
    <t>CONCRETO FCK = 25MPA, TRAÇO 1:2,3:2,7 (CIMENTO/ AREIA MÉDIA/ BRITA 1)  - PREPARO MECÂNICO COM BETONEIRA 400 L. AF_07/2016</t>
  </si>
  <si>
    <t>MONTAGEM E DESMONTAGEM DE FÔRMA DE PILARES RETANGULARES E ESTRUTURAS SIMILARES COM ÁREA MÉDIA DAS SEÇÕES MENOR OU IGUAL A 0,25 M², PÉ-DIREITO SIMPLES, EM CHAPA DE MADEIRA COMPENSADA RESINADA, 8 UTILIZAÇÕES. AF_12/2015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</si>
  <si>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</si>
  <si>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</si>
  <si>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</si>
  <si>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CONCRETAGEM DE PILARES, FCK = 25 MPA,  COM USO DE BALDES EM EDIFICAÇÃO COM SEÇÃO MÉDIA DE PILARES MENOR OU IGUAL A 0,25 M² - LANÇAMENTO, ADENSAMENTO E ACABAMENTO. AF_12/2015</t>
  </si>
  <si>
    <t>CONCRETAGEM DE VIGAS E LAJES, FCK=25 MPA, PARA QUALQUER TIPO DE LAJE COM BALDES EM EDIFICAÇÃO DE MULTIPAVIMENTOS ATÉ 04 ANDARES, COM ÁREA MÉDIA DE LAJES MENOR OU IGUAL A 20 M² - LANÇAMENTO, ADENSAMENTO E ACABAMENTO. AF_12/2015</t>
  </si>
  <si>
    <t>MONTAGEM E DESMONTAGEM DE FÔRMA DE VIGA, ESCORAMENTO METÁLICO, PÉ-DIREITO SIMPLES, EM CHAPA DE MADEIRA PLASTIFICADA, 10 UTILIZAÇÕES. AF_12/2015</t>
  </si>
  <si>
    <t>MONTAGEM E DESMONTAGEM DE FÔRMA DE LAJE MACIÇA COM ÁREA MÉDIA MENOR OU IGUAL A 20 M², PÉ-DIREITO SIMPLES, EM CHAPA DE MADEIRA COMPENSADA RESINADA, 2 UTILIZAÇÕES. AF_12/2015</t>
  </si>
  <si>
    <t>MONTAGEM E DESMONTAGEM DE FÔRMA PARA ESCADAS, COM 2 LANCES, EM CHAPA DE MADEIRA COMPENSADA PLASTIFICADA, 6 UTILIZAÇÕES. AF_01/2017</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</si>
  <si>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</si>
  <si>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</si>
  <si>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</si>
  <si>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6.3 MM - MONTAGEM. AF_12/2015_P</t>
  </si>
  <si>
    <t>ARMAÇÃO DE LAJE DE UMA ESTRUTURA CONVENCIONAL DE CONCRETO ARMADO EM UM EDIFÍCIO DE MÚLTIPLOS PAVIMENTOS UTILIZANDO AÇO CA-50 DE 8.0 MM - MONTAGEM. AF_12/2015_P</t>
  </si>
  <si>
    <t>ARMAÇÃO DE LAJE DE UMA ESTRUTURA CONVENCIONAL DE CONCRETO ARMADO EM UM EDIFÍCIO DE MÚLTIPLOS PAVIMENTOS UTILIZANDO AÇO CA-50 DE 10.0 MM - MONTAGEM. AF_12/2015_P</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</si>
  <si>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</si>
  <si>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</si>
  <si>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ALVENARIA DE VEDAÇÃO DE BLOCOS CERÂMICOS FURADOS NA HORIZONTAL DE 9X19X19CM (ESPESSURA 9CM) DE PAREDES COM ÁREA LÍQUIDA MAIOR OU IGUAL A 6M² SEM VÃOS E ARGAMASSA DE ASSENTAMENTO COM PREPARO EM BETONEIRA. AF_06/2014</t>
  </si>
  <si>
    <t>CHAPIM DE CONCRETO APARENTE COM ACABAMENTO DESEMPENADO, FORMA DE COMPENSADO PLASTIFICADO (MADEIRIT) DE 14 X 10 CM, FUNDIDO NO LOCAL.</t>
  </si>
  <si>
    <t>FIXAÇÃO (ENCUNHAMENTO) DE ALVENARIA DE VEDAÇÃO COM TIJOLO MACIÇO. AF_03/2016</t>
  </si>
  <si>
    <t>EV1 E EV2 - COBOGO DE CONCRETO (ELEMENTO VAZADO), 7X50X50CM, ASSENTADO COM ARGAMASSA TRACO 1:3 (CIMENTO E AREIA)</t>
  </si>
  <si>
    <t>VERGA MOLDADA IN LOCO EM CONCRETO PARA VÃOS DE ATÉ 1,5 M DE COMPRIMENTO.</t>
  </si>
  <si>
    <t>VERGA MOLDADA IN LOCO EM CONCRETO PARA VÃOS DE MAIS DE 1,5 M DE COMPRIMENTO.</t>
  </si>
  <si>
    <t>CONTRAVERGA MOLDADA IN LOCO EM CONCRETO PARA VÃOS DE ATÉ 1,5 M DE COMPRIMENTO.</t>
  </si>
  <si>
    <t>CONTRAVERGA MOLDADA IN LOCO EM CONCRETO PARA VÃOS DE MAIS DE 1,5 M DE COMPRIMENTO.</t>
  </si>
  <si>
    <t>FABRICAÇÃO E INSTALAÇÃO DE ESTRUTURA PONTALETADA DE MADEIRA NÃO APARELHADA PARA TELHADOS COM ATÉ 2 ÁGUAS E PARA TELHA ONDULADA DE FIBROCIMENTO, METÁLICA, PLÁSTICA OU TERMOACÚSTICA, INCLUSO TRANSPORTE VERTICAL. AF_12/2015</t>
  </si>
  <si>
    <t>FORRO DE GESSO ACARTONADO, EM PLACAS 1250 X 600MM E PERFIS T, ACABAMENTO EM FILME  PVC, MARCA MOD-LINE, MODELO LINHO OU SIMILAR, INSTALADO</t>
  </si>
  <si>
    <t>PONTO DE TOMADA DE USO GERAL, INCLUINDO TOMADA 10A/250V, CAIXA ELÉTRICA, ELETRODUTO, CABO, RASGO, QUEBRA E CHUMBAMENTO.</t>
  </si>
  <si>
    <t>PONTO DE UTILIZAÇÃO MONOFÁSICO PARA AR-CONDICIONADO, INCLUINDO PLACA CEGA, CAIXA ELÉTRICA, ELETRODUTO, CABO, RASGO, QUEBRA E CHUMBAMENTO.</t>
  </si>
  <si>
    <t>PONTO DE UTILIZAÇÃO TRIFÁSICO PARA AR-CONDICIONADO, INCLUINDO PLACA CEGA, CAIXA ELÉTRICA, ELETRODUTO, CABO, RASGO, QUEBRA E CHUMBAMENTO.</t>
  </si>
  <si>
    <t>LUMINÁRIA ARANDELA TIPO TARTARUGA PARA 1 LÂMPADA LED - FORNECIMENTO E INSTALAÇÃO. AF_11/2017</t>
  </si>
  <si>
    <t>LUMINÁRIA EM CHAPA DE AÇO COM PINTURA ELETROSTÁTICA, DE EMBUTIR, TIPO CALHA, COM 2 LÂMPADAS TUBULAR DE LED DE 18/20 W, COM REFLETOR DE ALTO RENDIMENTO E ALETAS - FORNECIMENTO E INSTALAÇÃO</t>
  </si>
  <si>
    <t>CABO DE COBRE FLEXÍVEL ISOLADO, 6 MM², ANTI-CHAMA 450/750 V, PARA CIRCUITOS TERMINAIS - FORNECIMENTO E INSTALAÇÃO. AF_12/2015</t>
  </si>
  <si>
    <t>CABO DE COBRE FLEXÍVEL ISOLADO, 10 MM², ANTI-CHAMA 450/750 V, PARA DISTRIBUIÇÃO - FORNECIMENTO E INSTALAÇÃO. AF_12/2015</t>
  </si>
  <si>
    <t>CABO DE COBRE FLEXÍVEL ISOLADO, 16 MM², ANTI-CHAMA 450/750 V, PARA DISTRIBUIÇÃO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</si>
  <si>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</si>
  <si>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</si>
  <si>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50 MM (1 1/2") - FORNECIMENTO E INSTALAÇÃO. AF_12/2015</t>
  </si>
  <si>
    <t>ELETRODUTO RÍGIDO ROSCÁVEL, PVC, DN 85 MM (3") - FORNECIMENTO E INSTALAÇÃO. AF_12/2015</t>
  </si>
  <si>
    <t>DISJUNTOR MONOPOLAR TIPO DIN, CORRENTE NOMINAL DE 16A - FORNECIMENTO E INSTALAÇÃO. AF_04/2016</t>
  </si>
  <si>
    <t>DISJUNTOR MONOPOLAR TIPO DIN, CORRENTE NOMINAL DE 20A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</si>
  <si>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</si>
  <si>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</si>
  <si>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63A - FORNECIMENTO E INSTALAÇÃO.</t>
  </si>
  <si>
    <t>DISJUNTOR TERMOMAGNETICO TRIPOLAR EM CAIXA MOLDADA 175 A 225A 240V, FORNECIMENTO E INSTALACAO</t>
  </si>
  <si>
    <t>PONTO SECO DE TOMADA PARA LÓGICA, INCLUINDO TOMADA RJ45 CAT 6, CAIXA DE PASSAGEM EM PVC 4”X2”, ELETRODUTO E CONEXOES EM PVC RÍGIDO EMBUTIDO Ø 3/4, RASGO, QUEBRA E CHUMBAMENTO. EXCLUINDO O CABO LÓGICO.</t>
  </si>
  <si>
    <t>PONTO SECO DE TOMADA PARA LÓGICA, INCLUINDO TOMADA DUPLA RJ45 CAT 6, CAIXA DE PASSAGEM EM PVC 4”X2”, ELETRODUTO E CONEXOES EM PVC RÍGIDO EMBUTIDO Ø 3/4, RASGO, QUEBRA E CHUMBAMENTO. EXCLUINDO O CABO LÓGICO.</t>
  </si>
  <si>
    <t>CERTIFICAÇÃO DE PONTOS DE LÓGICA, COM EMISSÃO DE ART.</t>
  </si>
  <si>
    <t>PONTO SECO DE TOMADA PARA VÍDEO, INCLUINDO PLACA CEGA, CAIXA DE PASSAGEM EM PVC 4”X2”, ELETRODUTO E CONEXOES EM PVC RÍGIDO EMBUTIDO 40 mm (PARA PASSAGEM DE CABO HDMI), RASGO, QUEBRA E CHUMBAMENTO. EXCLUINDO O CABO HDMI.</t>
  </si>
  <si>
    <t>HIDRÔMETRO DN 25 (¾ ), 5,0 M³/H FORNECIMENTO E INSTALAÇÃO. AF_11/2016</t>
  </si>
  <si>
    <t>TUBO PVC, SERIE NORMAL, ESGOTO PREDIAL, DN 100 MM, FORNECIDO E INSTALADO EM RAMAL DE DESCARGA OU RAMAL DE ESGOTO SANITÁRIO. AF_12/2014</t>
  </si>
  <si>
    <t>TÊ PVC BRANCO C/REDUÇÃO P/ESGOTO D=100X50mm (4"X2")</t>
  </si>
  <si>
    <t>SABONETEIRA PLASTICA TIPO DISPENSER PARA SABONETE LIQUIDO COM RESERVATORIO 800 A 1500 ML, INCLUSO FIXAÇÃO. AF_10/2016</t>
  </si>
  <si>
    <t>DISPENSER PARA PAPEL HIGIÊNICO TIPO ROLÃO, EM PLÁSTICO ABS BRANCO E FECHAMENTO COM CHAVE</t>
  </si>
  <si>
    <t>VASO SANITARIO SIFONADO CONVENCIONAL COM LOUÇA BRANCA, INCLUSO CONJUNTO DE LIGAÇÃO PARA BACIA SANITÁRIA AJUSTÁVEL - FORNECIMENTO E INSTALAÇÃO. AF_10/2016</t>
  </si>
  <si>
    <t>REGISTRO DE PRESSÃO BRUTO, LATÃO, ROSCÁVEL, 3/4", COM ACABAMENTO E CANOPLA CROMADOS. FORNECIDO E INSTALADO EM RAMAL DE ÁGUA. AF_12/2014</t>
  </si>
  <si>
    <t>DIVISORIA EM GRANITO CINZA, COM DUAS FACES POLIDAS, ESP = 3CM, ASSENTADO COM ARGAMASSA TRACO 1:4</t>
  </si>
  <si>
    <t>BANCADA DE GRANITO CINZA POLIDO PARA PIAS/TANQUES/LAVATÓRIOS - FORNECIMENTO E INSTALAÇÃO.</t>
  </si>
  <si>
    <t>BANCADA DE GRANITO CINZA POLIDO 1,41 M2, COM CUBA DE EMBUTIR DE AÇO INOXIDÁVEL ALTURA MÉDIA, VÁLVULA AMERICANA EM METAL CROMADO, SIFÃO FLEXÍVEL EM PVC, ENGATE FLEXÍVEL 30 CM, TORNEIRA CROMADA LONGA DE PAREDE PARA PIA DE COZINHA, PADRÃO MÉDIO - FORNECIMENTO E INSTALAÇÃO</t>
  </si>
  <si>
    <t>BANCADA DE GRANITO CINZA POLIDO 0,84 M2, COM CUBA DE EMBUTIR DE AÇO INOXIDÁVEL ALTURA MÉDIA, VÁLVULA AMERICANA EM METAL CROMADO, SIFÃO FLEXÍVEL EM PVC, ENGATE FLEXÍVEL 30 CM, TORNEIRA CROMADA DE PAREDE PARA TANQUE, PADRÃO MÉDIO - FORNECIMENTO E INSTALAÇÃO</t>
  </si>
  <si>
    <t>BANCADA GRANITO CINZA POLIDO 1,38 M2, COM 3 (TRÊS): CUBAS DE EMBUTIR OVAL LOUÇA BRANCA 35 X 50CM; VÁLVULAS DE METAL CROMADO; SIFÕES FLEXÍVEIES EM PVC; ENGATES 30CM FLEXÍVEIS EM PVC; E, TORNEIRAS CROMADA DE MESA PARA LAVATÓRIO, PADRÃO MÉDIO - FORNECIMENTO E INSTALAÇÃO.</t>
  </si>
  <si>
    <t>TUBO PVC, SÉRIE R, ÁGUA PLUVIAL, DN 100 MM, FORNECIDO E INSTALADO EM CONDUTORES VERTICAIS DE ÁGUAS PLUVIAIS. AF_12/2014</t>
  </si>
  <si>
    <t>TUBO PVC, SÉRIE R, ÁGUA PLUVIAL, DN 100 MM, FORNECIDO E INSTALADO EM RAMAL DE ENCAMINHAMENTO. AF_12/2014</t>
  </si>
  <si>
    <t>JOELHO 90 GRAUS, PVC, SERIE R, ÁGUA PLUVIAL, DN 100 MM, JUNTA ELÁSTICA, FORNECIDO E INSTALADO EM CONDUTORES VERTICAIS DE ÁGUAS PLUVIAIS. AF_12/2014</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</si>
  <si>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</si>
  <si>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</si>
  <si>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</si>
  <si>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</si>
  <si>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LUVA DE REDUÇÃO, EM FERRO GALVANIZADO, 2.1/2" X 1.1/2", CONEXÃO ROSQUEADA, INSTALADO EM REDE DE ALIMENTAÇÃO PARA HIDRANTE - FORNECIMENTO E INSTALAÇÃO. AF_12/2015</t>
  </si>
  <si>
    <t>LUVA DE REDUÇÃO, EM FERRO GALVANIZADO, 2.1/2" X 2", CONEXÃO ROSQUEADA, INSTALADO EM REDE DE ALIMENTAÇÃO PARA HIDRANTE - FORNECIMENTO E INSTALAÇÃO. AF_12/2015</t>
  </si>
  <si>
    <t>TÊ, EM FERRO GALVANIZADO, CONEXÃO ROSQUEADA, DN 65 (2 1/2"), INSTALADO EM REDE DE ALIMENTAÇÃO PARA HIDRANTE - FORNECIMENTO E INSTALAÇÃO. AF_12/2015</t>
  </si>
  <si>
    <t>REGISTRO DE GAVETA BRUTO, LATÃO, ROSCÁVEL, 2 1/2, INSTALADO EM RESERVAÇÃO DE ÁGUA DE EDIFICAÇÃO QUE POSSUA RESERVATÓRIO DE FIBRA/FIBROCIMENTO  FORNECIMENTO E INSTALAÇÃO. AF_06/2016</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</si>
  <si>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</si>
  <si>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</si>
  <si>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EXTINTOR INCENDIO AGUA-PRESSURIZADA 10L INCL SUPORTE PAREDE CARGA     COMPLETA FORNECIMENTO E COLOCACAO</t>
  </si>
  <si>
    <t>EXTINTOR DE CO2 6KG - FORNECIMENTO E INSTALACAO</t>
  </si>
  <si>
    <t>CHAPISCO APLICADO EM ALVENARIAS E ESTRUTURAS DE CONCRETO INTERNAS, COM COLHER DE PEDREIRO.  ARGAMASSA TRAÇO 1:3 COM PREPARO EM BETONEIRA 400L. AF_06/2014</t>
  </si>
  <si>
    <t>CHAPISCO APLICADO EM ALVENARIA (COM PRESENÇA DE VÃOS) E ESTRUTURAS DE CONCRETO DE FACHADA, COM COLHER DE PEDREIRO.  ARGAMASSA TRAÇO 1:3 COM PREPARO EM BETONEIRA 400L. AF_06/2014</t>
  </si>
  <si>
    <t>CHAPISCO C/ ARGAMASSA DE CIMENTO E AREIA  S/ PENEIRAR TRAÇO 1:3  ESP=5 mm P/ TETO</t>
  </si>
  <si>
    <t>MASSA ÚNICA, EM ARGAMASSA TRAÇO 1:2:8, PREPARO MECÂNICO COM BETONEIRA 400L, APLICADA MANUALMENTE EM FACES INTERNAS DE PAREDES, ESPESSURA DE 20MM, COM EXECUÇÃO DE TALISCAS.</t>
  </si>
  <si>
    <t>MASSA ÚNICA EM ARGAMASSA TRAÇO 1:2:8, PREPARO MECÂNICO COM BETONEIRA 400 L, APLICADA MANUALMENTE EM PANOS CEGOS DE FACHADA, ESPESSURA DE 25 MM.</t>
  </si>
  <si>
    <t>MASSA ÚNICA, PARA RECEBIMENTO DE PINTURA, EM ARGAMASSA TRAÇO 1:2:8, PREPARO MECÂNICO COM BETONEIRA 400L, APLICADA MANUALMENTE EM TETO, ESPESSURA DE 20MM, COM EXECUÇÃO DE TALISCAS.</t>
  </si>
  <si>
    <t>ACABAMENTO DE FACES INTERNAS DE VÃOS DE EQUADRIAS OU DE PASSAGEM, EM ARGAMASSA NO TRAÇO 1:2:8 (CIMENTO, CAL E AREIA) COM ESPESSURA DE 20MM, COM LARGURA QUE VARIA ENTRE 13 E 20CM.</t>
  </si>
  <si>
    <t>LASTRO DE CONCRETO, E = 5 CM, PREPARO MECÂNICO, INCLUSOS LANÇAMENTO E ADENSAMENTO. AF_07_2016</t>
  </si>
  <si>
    <t>CONTRAPISO EM ARGAMASSA TRAÇO 1:4 (CIMENTO E AREIA), PREPARO MECÂNICO COM BETONEIRA 400 L, APLICADO EM ÁREAS SECAS SOBRE LAJE, ADERIDO, ESPESSURA 2CM. AF_06/2014</t>
  </si>
  <si>
    <t>REVESTIMENTO CERÂMICO PARA PISO COM PLACAS TIPO GRÊS DE DIMENSÕES 45X45 CM APLICADA EM AMBIENTES DE ÁREA MAIOR QUE 10 M2. AF_06/2014</t>
  </si>
  <si>
    <t>P9 - PORTA DE FERRO, DE ABRIR, TIPO CHAPA LISA, COM GUARNICOES</t>
  </si>
  <si>
    <t>P1 - PORTA DE MADEIRA PARA DIVISÓRIA DE BANHEIRO, FOLHA MEDIA (NBR 15930), E = 35 MM, NUCLEO SARRAFEADO, CAPA EM HDF, ACABAMENTO MELAMINICO BRANCO GELO,  COM REQUADRO DA FOLHA EM PERFIL DE ALUMÍNIO ANODIZADO COR NATURAL,DE GIRO, 0,60 X 1,60, INCLUSO DOBRADIÇAS EM LATÃO CROMADO E TARJETA DO TIPO LIVRE/OCUPADO - FORNECIMENTO E INSTALAÇÃO</t>
  </si>
  <si>
    <t>P2 - PORTA DE MADEIRA PRÉ-FABRICADA, FOLHA MEDIA (NBR 15930), E = 35 MM, NUCLEO SARRAFEADO, CAPA EM HDF, ACABAMENTO MELAMINICO BRANCO GELO, 1 FOLHA DE GIRO MEDINDO 0,80 X 2,10 M, COM REQUADRO DA FOLHA EM ALUMÍNIO ANODIZADO COR NATURAL, INCLUSIVE BANDEIRA FIXA 0,80 X 0,50 M PARA VIDRO LISO 4 MM, DOBRADIÇA EM LATÃO CROMADO COM ANEIS, FECHADURA TIPO ALAVANCA COM CANTOS ARREDONDADOS, BARRA DE APOIO L = 40CM, CHAPA DE ALUMINIO LISO NA PARTE INFERIOR ATÉ H= 40CM, CAIXA DE PORTA E ALIZARES EM MADEIRA DE 1A QUALIDADE – FORNECIMENTO E INSTALAÇÃO</t>
  </si>
  <si>
    <t>P3 - PORTA DE MADEIRA PRÉ-FABRICADA, FOLHA MEDIA (NBR 15930), E = 35 MM, NUCLEO SARRAFEADO, CAPA EM HDF, ACABAMENTO MELAMINICO BRANCO GELO, 1 FOLHA DE GIRO MEDINDO 0,90 X 2,10 M, COM REQUADRO DA FOLHA EM ALUMÍNIO ANODIZADO COR NATURAL, INCLUSIVE BANDEIRA FIXA 0,90 X 0,50 M PARA VIDRO LISO 4 MM, DOBRADIÇA EM LATÃO CROMADO COM ANEIS, FECHADURA TIPO ALAVANCA COM CANTOS ARREDONDADOS, BARRA DE APOIO L = 40CM, CHAPA DE ALUMINIO LISO NA PARTE INFERIOR ATÉ H= 40CM, CAIXA DE PORTA E ALIZARES EM MADEIRA DE 1A QUALIDADE – FORNECIMENTO E INSTALAÇÃO</t>
  </si>
  <si>
    <t>P4 - PORTA DE MADEIRA PRÉ-FABRICADA, FOLHA MEDIA (NBR 15930), E = 35 MM, NUCLEO SARRAFEADO, CAPA EM HDF, ACABAMENTO MELAMINICO BRANCO GELO, 1 FOLHA DE GIRO MEDINDO 0,90 X 2,10 M, COM VISOR FIXO DE VIDRO LISO 4 MM, COM REQUADRO DA FOLHA EM ALUMÍNIO ANODIZADO COR NATURAL, INCLUSIVE BANDEIRA FIXA 0,90 X 0,50 M PARA VIDRO LISO 4MM, DOBRADIÇA EM LATÃO CROMADO COM ANEIS, FECHADURA TIPO ALAVANCA COM CANTOS ARREDONDADOS, BARRA DE APOIO L = 40CM, CHAPA DE ALUMINIO LISO NA PARTE INFERIOR ATÉ H= 40CM, CAIXA DE PORTA E ALIZARES EM MADEIRA DE 1A QUALIDADE – FORNECIMENTO E INSTALAÇÃO</t>
  </si>
  <si>
    <t>P5 - PORTA COM PORTADA EM ALUMINIO  COR NATURAL, 2 FOLHAS DE GIRO EM VIDRO LISO INCOLOR 4 MM, INC. BANDEIROLA H = 0,50 M E PUXADOR TUBULAR RETO CROMADO, DIMENSÕES  DE 1,60 X 2,60 M  - FORNECIMENTO E INSTALAÇÃO</t>
  </si>
  <si>
    <t>P6 - PORTA COM 2 FOLHAS DE GIRO EM VIDRO TEMPERADO 10 MM, INC.  BANDEIROLA H = 0,5M, FERRAGENS  E PUXADOR TUBULAR RETO CROMADOS, MOLA HIDRÁULICA, DIMENSÕES  DE 1,80 X 2,60 M - FORNECIMENTO E INSTALAÇÃO</t>
  </si>
  <si>
    <t>P7 - PORTA COM PORTADA EM ALUMÍNIO COR NATURAL, 2 FOLHAS FIXAS E 2 FOLHAS DE GIRO EM VIDRO LISO INCOLOR 4 MM, INC. BANDEIROLA H = 0,50 M E PUXADOR TUBULAR RETO CROMADO, DIMENSÕES DE 3,00X2,60M - FORNECIMENTO E INSTALAÇÃO</t>
  </si>
  <si>
    <t>APLICAÇÃO E LIXAMENTO DE MASSA LÁTEX EM PAREDES, DUAS DEMÃOS. AF_06/2014</t>
  </si>
  <si>
    <t>APLICAÇÃO MANUAL DE PINTURA COM TINTA LÁTEX ACRÍLICA EM PAREDES, DUAS DEMÃOS. AF_06/2014</t>
  </si>
  <si>
    <t>APLICAÇÃO DE FUNDO SELADOR ACRÍLICO EM PAREDES, UMA DEMÃO. AF_06/2014</t>
  </si>
  <si>
    <t>APLICAÇÃO MANUAL DE PINTURA COM TINTA TEXTURIZADA ACRÍLICA EM PANOS COM PRESENÇA DE VÃOS DE EDIFÍCIOS DE MÚLTIPLOS PAVIMENTOS, UMA COR. AF_06/2014</t>
  </si>
  <si>
    <t>APLICAÇÃO E LIXAMENTO DE MASSA LÁTEX EM TETO, DUAS DEMÃOS. AF_06/2014</t>
  </si>
  <si>
    <t>APLICAÇÃO DE FUNDO SELADOR ACRÍLICO EM TETO, UMA DEMÃO. AF_06/2014</t>
  </si>
  <si>
    <t>APLICAÇÃO MANUAL DE PINTURA COM TINTA LÁTEX ACRÍLICA EM TETO, DUAS DEMÃOS. AF_06/2014</t>
  </si>
  <si>
    <t>IMPERMEABILIZACAO DE SUPERFICIE COM MANTA ASFALTICA (COM POLIMEROS TIPO APP), E=3 MM</t>
  </si>
  <si>
    <t>ESCADA TIPO MARINHEIRO EM ACO CA-50 9,52MM INCLUSO PINTURA COM FUNDO ANTICORROSIVO TIPO ZARCAO</t>
  </si>
  <si>
    <t>DEMOLIÇÃO DE PAVIMENTAÇÃO EM PARALELEPÍPEDO OU PRÉ-MOLDADOS DE CONCRETO C/ REAPROVEITAMENTO</t>
  </si>
  <si>
    <t>EXECUÇÃO DE PASSEIO EM PISO INTERTRAVADO, COM BLOCO RETANGULAR COR NATURAL DE 20 X 10 CM, ESPESSURA 6 CM. AF_12/2015</t>
  </si>
  <si>
    <t>ASSENTAMENTO DE GUIA (MEIO-FIO) EM TRECHO RETO, CONFECCIONADA EM CONCRETO PRÉ-FABRICADO, DIMENSÕES 100X15X13X30 CM (COMPRIMENTO X BASE INFERIOR X BASE SUPERIOR X ALTURA), PARA VIAS URBANAS (USO VIÁRIO). AF_06/2016</t>
  </si>
  <si>
    <t>ADMINISTRAÇÃO LOCAL</t>
  </si>
  <si>
    <t>DATA DE INÍCIO DA OBRA:</t>
  </si>
  <si>
    <t>SERVIÇOS EXTRAORDINÁRIOS</t>
  </si>
  <si>
    <t>25.1</t>
  </si>
  <si>
    <t>25.2</t>
  </si>
  <si>
    <t>25.3</t>
  </si>
  <si>
    <t>25.4</t>
  </si>
  <si>
    <t>LUVA PARA ELETRODUTO, PVC, ROSCÁVEL, DN 32 MM (1") - FORNECIMENTO E INSTALAÇÃO</t>
  </si>
  <si>
    <t>25.5</t>
  </si>
  <si>
    <t>CURVA PARA ELETRODUTO, PVC, ROSCÁVEL, DN 32 MM (1") - FORNECIMENTO E INSTALAÇÃO</t>
  </si>
  <si>
    <t>25.6</t>
  </si>
  <si>
    <t>25.7</t>
  </si>
  <si>
    <t>25.8</t>
  </si>
  <si>
    <t>25.9</t>
  </si>
  <si>
    <t>25.10</t>
  </si>
  <si>
    <t>25.11</t>
  </si>
  <si>
    <t>25.12</t>
  </si>
  <si>
    <t>25.13</t>
  </si>
  <si>
    <t>25.14</t>
  </si>
  <si>
    <t>25.15</t>
  </si>
  <si>
    <t>25.16</t>
  </si>
  <si>
    <t>25.17</t>
  </si>
  <si>
    <t>25.18</t>
  </si>
  <si>
    <t>25.19</t>
  </si>
  <si>
    <t>25.20</t>
  </si>
  <si>
    <t>25.21</t>
  </si>
  <si>
    <t>X</t>
  </si>
  <si>
    <t>TAMPA DE PVC, REFORÇADA, Ø30CM, INCL PORTA-TAMPA E  ANEL DE VEDAÇÃO, CAP. 500KG, PARA VISITA A CAIXAS DE ALVENARIA EM PISOS - FORNECIMENTO E INSTALAÇÃO</t>
  </si>
  <si>
    <t xml:space="preserve">LUVA PARA ELETRODUTO, PVC, ROSCÁVEL, DN 85 MM (3") - FORNECIMENTO E INSTALAÇÃO. AF_12/2015 </t>
  </si>
  <si>
    <t xml:space="preserve">CURVA 90 GRAUS PARA ELETRODUTO, PVC, ROSCÁVEL, DN 85 MM (3") - FORNECIMENTO E INSTALAÇÃO. AF_12/2015 </t>
  </si>
  <si>
    <t>CABO DE COBRE FLEXÍVEL ISOLADO, 50 MM², ANTI-CHAMA 450/750 V, PARA DISTRIBUIÇÃO - FORNECIMENTO E INSTALAÇÃO. AF_12/2015</t>
  </si>
  <si>
    <t>POSTE CONCRETO DT 11M x 600KG, INCL ESCAVAÇÃO - FORNECIMENTO E ASSENTAMENTO</t>
  </si>
  <si>
    <t>BASE PARA RELÉ COM SUPORTE METÁLICO - FORNECIMENTO E INSTALAÇÃO</t>
  </si>
  <si>
    <t>LUVA PARA ELETRODUTO, PVC, ROSCÁVEL, DN 50 MM (1 1/2") - FORNECIMENTO E INSTALAÇÃO.</t>
  </si>
  <si>
    <t>CURVA 90 GRAUS PARA ELETRODUTO, PVC, ROSCÁVEL, DN 50 MM (1 1/2") - FORNECIMENTO E INSTALAÇÃO.</t>
  </si>
  <si>
    <t>PROTEÇÃO MECÂNICA DE SUPERFÍCIE HORIZONTAL COM ARGAMASSA DE CIMENTO E AREIA, TRAÇO 1:3, E=2CM. AF_06/2018</t>
  </si>
  <si>
    <t>TUBO, PVC, SOLDÁVEL, DN 32 MM, INSTALADO RAMAL DE DISTRIBUIÇÃO DE ÁGUA   FORNECIMENTO E INSTALAÇÃO</t>
  </si>
  <si>
    <t>25.22</t>
  </si>
  <si>
    <t>25.23</t>
  </si>
  <si>
    <t>25.24</t>
  </si>
  <si>
    <t>25.25</t>
  </si>
  <si>
    <t>25.26</t>
  </si>
  <si>
    <t>25.27</t>
  </si>
  <si>
    <t>25.28</t>
  </si>
  <si>
    <t>25.29</t>
  </si>
  <si>
    <t>25.30</t>
  </si>
  <si>
    <t>25.31</t>
  </si>
  <si>
    <t>25.32</t>
  </si>
  <si>
    <t>25.33</t>
  </si>
  <si>
    <t>25.34</t>
  </si>
  <si>
    <t>25.35</t>
  </si>
  <si>
    <t>25.36</t>
  </si>
  <si>
    <t>25.37</t>
  </si>
  <si>
    <t>25.38</t>
  </si>
  <si>
    <t>25.39</t>
  </si>
  <si>
    <t>25.40</t>
  </si>
  <si>
    <t>25.41</t>
  </si>
  <si>
    <t>QUEBRA EM ALVENARIA PARA INSTALAÇÃO DE CAIXA DE PASSAGEM DE SPLIT, DE 39x17CM</t>
  </si>
  <si>
    <t>ADAPTADOR PVC COM FLANGE E ANEL DE VEDAÇÃO, PARA CAIXA DÁGUA, SOLDÁVEL, INSTALADO EM RESERVAÇÃO DE ÁGUA,  DE 25MM x 3/4"</t>
  </si>
  <si>
    <t>LUMINÁRIA DE EMERGÊNCIA - FORNECIMENTO E INSTALAÇÃO. AF_11/2017</t>
  </si>
  <si>
    <t>JOELHO 90 GRAUS, PVC, SOLDÁVEL, DN 32MM, INSTALADO EM RAMAL OU SUB-RAMAL DE ÁGUA - FORNECIMENTO E INSTALAÇÃO. AF_12/2014</t>
  </si>
  <si>
    <t>ELETRODUTO RÍGIDO ROSCÁVEL, PVC, DN 60 MM (2") - FORNECIMENTO E INSTALAÇÃO. AF_12/2015</t>
  </si>
  <si>
    <t>DISJUNTOR MONOPOLAR TIPO DIN, CORRENTE NOMINAL DE 10A - FORNECIMENTO E INSTALAÇÃO. AF_04/2016</t>
  </si>
  <si>
    <t>RODAPÉ EM GRANITO, ALTURA 10 CM. AF_06/2018</t>
  </si>
  <si>
    <t>DEMOLIÇÃO DE BARRACO DO CANTEIRO DE OBRAS, INCLUINDO, CARGA E REMOÇÃO DE ENTULHOS</t>
  </si>
  <si>
    <t>TOTAL R$</t>
  </si>
  <si>
    <t>Obra: Construção do Bloco Administrativo e Salas de Aula do Curso de Medicina (bloco B)</t>
  </si>
  <si>
    <t>Licitação RDC Eletrônico n° 01/2019</t>
  </si>
  <si>
    <t>Data: 22 de dezembro de 2021</t>
  </si>
  <si>
    <t>INSTALAÇÕES DE LÓGICA E VÍDEO</t>
  </si>
  <si>
    <t>PASSEIOS E URBANIZAÇÃO PARCIAL DE ESTACIONAMENTO</t>
  </si>
  <si>
    <t>CAPINA E LIMPEZA MANUAL DE TERRENO (CANTEIRO 40 X 60 M)</t>
  </si>
  <si>
    <t>TAPUME DE ESTRUTURA DE MADEIRA C/ FECHAMENTO EM TELHA TRAPEZOIDAL DE AÇO GALVANIZADO, E= 0,95 MM, ALTURA DE 2 M (CANTEIRO 40 X 60 M)</t>
  </si>
  <si>
    <t>ESCAVAÇÃO MANUAL DE VALAS. AF_03/2016</t>
  </si>
  <si>
    <t>ESCAVAÇÃO MECANIZADA DE VALA COM PROF. ATÉ 1,5 M (MÉDIA ENTRE MONTANTE E JUSANTE/UMA COMPOSIÇÃO POR TRECHO), COM RETROESCAVADEIRA (0,26 M3/88 HP), LARG. MENOR QUE 0,8 M, EM SOLO DE 1A CATEGORIA, EM LOCAIS COM ALTO NÍVEL DE INTERFERÊNCIA. AF_01/2015</t>
  </si>
  <si>
    <t xml:space="preserve"> 3.1 </t>
  </si>
  <si>
    <t xml:space="preserve"> 3.2 </t>
  </si>
  <si>
    <t xml:space="preserve"> 3.3 </t>
  </si>
  <si>
    <t xml:space="preserve"> 3.5 </t>
  </si>
  <si>
    <t xml:space="preserve"> 3.6 </t>
  </si>
  <si>
    <t xml:space="preserve"> 3.7 </t>
  </si>
  <si>
    <t xml:space="preserve"> 3.8 </t>
  </si>
  <si>
    <t xml:space="preserve"> 3.9 </t>
  </si>
  <si>
    <t xml:space="preserve"> 3.10 </t>
  </si>
  <si>
    <t xml:space="preserve"> 3.11 </t>
  </si>
  <si>
    <t xml:space="preserve"> 3.12 </t>
  </si>
  <si>
    <t xml:space="preserve"> 3.13 </t>
  </si>
  <si>
    <t xml:space="preserve"> 3.14 </t>
  </si>
  <si>
    <t xml:space="preserve"> 3.15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</si>
  <si>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</si>
  <si>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</si>
  <si>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</si>
  <si>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</si>
  <si>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</si>
  <si>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</si>
  <si>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</si>
  <si>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</si>
  <si>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</si>
  <si>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4.10 </t>
  </si>
  <si>
    <t xml:space="preserve"> 4.11 </t>
  </si>
  <si>
    <t xml:space="preserve"> 4.12 </t>
  </si>
  <si>
    <t xml:space="preserve"> 4.13 </t>
  </si>
  <si>
    <t xml:space="preserve"> 4.14 </t>
  </si>
  <si>
    <t xml:space="preserve"> 4.15 </t>
  </si>
  <si>
    <t xml:space="preserve"> 4.16 </t>
  </si>
  <si>
    <t xml:space="preserve"> 4.18 </t>
  </si>
  <si>
    <t xml:space="preserve"> 4.19 </t>
  </si>
  <si>
    <t xml:space="preserve"> 4.22 </t>
  </si>
  <si>
    <t xml:space="preserve"> 4.23 </t>
  </si>
  <si>
    <t xml:space="preserve"> 4.24 </t>
  </si>
  <si>
    <t xml:space="preserve"> 5.1 </t>
  </si>
  <si>
    <t xml:space="preserve"> 5.2 </t>
  </si>
  <si>
    <t xml:space="preserve"> 5.3 </t>
  </si>
  <si>
    <t xml:space="preserve"> 5.4 </t>
  </si>
  <si>
    <t xml:space="preserve"> 5.5 </t>
  </si>
  <si>
    <t xml:space="preserve"> 5.6 </t>
  </si>
  <si>
    <t xml:space="preserve"> 5.7 </t>
  </si>
  <si>
    <t xml:space="preserve"> 5.8 </t>
  </si>
  <si>
    <t>TRAMA DE MADEIRA COMPOSTA POR TERÇAS PARA TELHADOS DE ATÉ 2 ÁGUAS PARA TELHA ONDULADA DE FIBROCIMENTO, METÁLICA, PLÁSTICA OU TERMOACÚSTICA, INCLUSO TRANSPORTE VERTICAL. AF_12/2015</t>
  </si>
  <si>
    <t>RUFO DE CONCRETO ARMADO FCK=20MPA L=30CM E H=5CM</t>
  </si>
  <si>
    <t>TELHAMENTO COM TELHA ONDULADA DE FIBROCIMENTO E = 6 MM, COM RECOBRIMENTO LATERAL DE 1 1/4 DE ONDA PARA TELHADO COM INCLINAÇÃO MÁXIMA DE 10°, COM ATÉ 2 ÁGUAS, INCLUSO IÇAMENTO. AF_06/2016</t>
  </si>
  <si>
    <t>COBERTURA CURVA EM CHAPA DE POLICARBONATO ALVEOLAR CRISTAL ESP. =  6MM, INC. ESTRUTURA DE PERFIS METÁLICOS DE AÇO CARBONO.</t>
  </si>
  <si>
    <t>CALHA EM CHAPA DE AÇO GALVANIZADO NÚMERO 24, DESENVOLVIMENTO DE 100 CM, INCLUSO TRANSPORTE VERTICAL. AF_06/2016</t>
  </si>
  <si>
    <t xml:space="preserve"> 6.1 </t>
  </si>
  <si>
    <t xml:space="preserve"> 6.2 </t>
  </si>
  <si>
    <t xml:space="preserve"> 6.3 </t>
  </si>
  <si>
    <t xml:space="preserve"> 6.4 </t>
  </si>
  <si>
    <t xml:space="preserve"> 6.5 </t>
  </si>
  <si>
    <t>PONTO DE ILUMINAÇÃO INCLUINDO CAIXAS ELÉTRICAS PVC, ELETRODUTO RÍGIDO PVC, CABO, RASGO, QUEBRA E CHUMBAMENTO (EXCLUINDO LUMINÁRIA, LÂMPADA E INTERRUPTOR).</t>
  </si>
  <si>
    <t>INTERRUPTOR SIMPLES (1 MÓDULO), 10A/250V, INCLUINDO SUPORTE E PLACA - FORNECIMENTO E INSTALAÇÃO. AF_12/2015</t>
  </si>
  <si>
    <t>INTERRUPTOR SIMPLES (2 MÓDULOS), 10A/250V, INCLUINDO SUPORTE E PLACA - FORNECIMENTO E INSTALAÇÃO. AF_12/2015</t>
  </si>
  <si>
    <t>INTERRUPTOR SIMPLES (3 MÓDULOS), 10A/250V, INCLUINDO SUPORTE E PLACA - FORNECIMENTO E INSTALAÇÃO. AF_12/2015</t>
  </si>
  <si>
    <t>INTERRUPTOR PARALELO (1 MÓDULO), 10A/250V, INCLUINDO SUPORTE E PLACA - FORNECIMENTO E INSTALAÇÃO. AF_12/2015</t>
  </si>
  <si>
    <t>PONTO DE TOMADA RESIDENCIAL INCLUINDO TOMADA (2 MÓDULOS) 10A/250V, CAIXA ELÉTRICA, ELETRODUTO, CABO, RASGO, QUEBRA E CHUMBAMENTO. AF_01/2016</t>
  </si>
  <si>
    <t>PONTO DE UTILIZAÇÃO TRIFÁSICO PARA PLATAFORMA PNE, INCLUINDO PLACA CEGA, CAIXA ELÉTRICA, ELETRODUTO, CABO, RASGO, QUEBRA E CHUMBAMENTO.</t>
  </si>
  <si>
    <t>REFLETOR EM ALUMÍNIO COM SUPORTE E ALÇA, LÂMPADA 125 W - FORNECIMENTO E INSTALAÇÃO. AF_11/2017</t>
  </si>
  <si>
    <t>CABO DE COBRE FLEXÍVEL ISOLADO, 4 MM², ANTI-CHAMA 450/750 V, PARA CIRCUITOS TERMINAIS - FORNECIMENTO E INSTALAÇÃO. AF_12/2015</t>
  </si>
  <si>
    <t>CABO DE COBRE FLEXÍVEL ISOLADO, 25 MM², ANTI-CHAMA 450/750 V, PARA DISTRIBUIÇÃO - FORNECIMENTO E INSTALAÇÃO. AF_12/2015</t>
  </si>
  <si>
    <t>CABO DE COBRE FLEXÍVEL ISOLADO, 95 MM², ANTI-CHAMA 450/750 V, PARA DISTRIBUIÇÃO - FORNECIMENTO E INSTALAÇÃO. AF_12/2015</t>
  </si>
  <si>
    <t>QD1 A QD8 - QUADRO DE DISTRIBUICAO DE ENERGIA DE EMBUTIR, EM CHAPA METALICA, PARA 24 DISJUNTORES TERMOMAGNETICOS MONOPOLARES, COM BARRAMENTO TRIFASICO E NEUTRO, FORNECIMENTO E INSTALACAO</t>
  </si>
  <si>
    <t>QDGS - QUADRO DE DISTRIBUICAO GERAL DE ENERGIA DE EMBUTIR, PRÉ-FABRICADO EM CHAPA DE AÇO GALVANIZADO COM PINTURA ELETROSTÁTICA, PARA ABRIGAR ATÉ 10 DISJUNTORES TRIPOLARES, SENDO 1 CAIXA MOLDADA, COM BARRAMENTO TRIFASICO 150 A, NEUTRO E TERRA - FORNECIMENTO E INSTALACÃO</t>
  </si>
  <si>
    <t>QDG - QUADRO DE DISTRIBUICAO GERAL DE ENERGIA DE EMBUTIR, PRÉ-FABRICADO EM CHAPA DE AÇO GALVANIZADO COM PINTURA ELETROSTÁTICA, PARA ABRIGAR ATÉ 10 DISJUNTORES TRIPOLARES, SENDO 2 CAIXA MOLDADA, COM BARRAMENTO TRIFASICO 225 A, NEUTRO E TERRA, INCLUINDO MULTIMEDIDOR DE GRANDEZAS ELÉTRICAS DIGITAL (TENSÃO, CORRENTE, POTÊNCIA, FATOR DE POTÊNCIA E CONSUMO DE ENERGIA) E TRÊS TRANSFORMADORES DE CORRENTE EM QD DE 200/5A - FORNECIMENTO E INSTALACÃO</t>
  </si>
  <si>
    <t>DISJUNTOR MONOPOLAR TIPO DIN, CORRENTE NOMINAL DE 25A - FORNECIMENTO E INSTALAÇÃO. AF_04/2016</t>
  </si>
  <si>
    <t>DISJUNTOR TRIPOLAR TIPO DIN, CORRENTE NOMINAL DE 16A - FORNECIMENTO E INSTALAÇÃO. AF_04/2016</t>
  </si>
  <si>
    <t>DISJUNTOR TRIPOLAR TIPO DIN, CORRENTE NOMINAL DE 50A - FORNECIMENTO E INSTALAÇÃO. AF_04/2016</t>
  </si>
  <si>
    <t>DISJUNTOR TERMOMAGNETICO TRIPOLAR EM CAIXA MOLDADA 125, FORNECIMENTO E INSTALACAO</t>
  </si>
  <si>
    <t>DISPOSITIVO DE PROTEÇÃO CONTRA SURTOS DE TENSÃO - DPS</t>
  </si>
  <si>
    <t>CAIXA DE PASSAGEM DE INSTALAÇÕES ELÉTRICAS EM PVC 30X30X10 CM</t>
  </si>
  <si>
    <t>LUMINÁRIA DE SOBREPOR  COM CORPO EM CHAPA DE AÇO TRATADA E PINTADA NA COR BRANCA, REFLETOR C/ ACABAMENTO ESPECULAR DE ALTO BRILHO, P/ DUAS LÃMPADAS FLUORESCENTES TUBULARES T8 DE 16W, REATOR ELETRÔNICO P/2X16W, FP DO CJ. 33W E FATOR DE POTÊNCIA 0,98, COMPLETA</t>
  </si>
  <si>
    <t xml:space="preserve"> 8.2 </t>
  </si>
  <si>
    <t xml:space="preserve"> 8.3 </t>
  </si>
  <si>
    <t xml:space="preserve"> 8.4 </t>
  </si>
  <si>
    <t xml:space="preserve"> 8.5 </t>
  </si>
  <si>
    <t xml:space="preserve"> 8.6 </t>
  </si>
  <si>
    <t xml:space="preserve"> 8.7 </t>
  </si>
  <si>
    <t xml:space="preserve"> 8.8 </t>
  </si>
  <si>
    <t xml:space="preserve"> 8.9 </t>
  </si>
  <si>
    <t xml:space="preserve"> 8.10 </t>
  </si>
  <si>
    <t xml:space="preserve"> 8.11 </t>
  </si>
  <si>
    <t xml:space="preserve"> 8.12 </t>
  </si>
  <si>
    <t xml:space="preserve"> 8.13 </t>
  </si>
  <si>
    <t xml:space="preserve"> 8.14 </t>
  </si>
  <si>
    <t xml:space="preserve"> 8.15 </t>
  </si>
  <si>
    <t xml:space="preserve"> 8.16 </t>
  </si>
  <si>
    <t xml:space="preserve"> 8.17 </t>
  </si>
  <si>
    <t xml:space="preserve"> 8.18 </t>
  </si>
  <si>
    <t xml:space="preserve"> 8.19 </t>
  </si>
  <si>
    <t xml:space="preserve"> 8.20 </t>
  </si>
  <si>
    <t xml:space="preserve"> 8.21 </t>
  </si>
  <si>
    <t xml:space="preserve"> 8.22 </t>
  </si>
  <si>
    <t xml:space="preserve"> 8.23 </t>
  </si>
  <si>
    <t xml:space="preserve"> 8.24 </t>
  </si>
  <si>
    <t xml:space="preserve"> 8.25 </t>
  </si>
  <si>
    <t xml:space="preserve"> 8.26 </t>
  </si>
  <si>
    <t xml:space="preserve"> 8.27 </t>
  </si>
  <si>
    <t xml:space="preserve"> 8.28 </t>
  </si>
  <si>
    <t xml:space="preserve"> 8.29 </t>
  </si>
  <si>
    <t xml:space="preserve"> 8.30 </t>
  </si>
  <si>
    <t xml:space="preserve"> 8.31 </t>
  </si>
  <si>
    <t xml:space="preserve"> 8.32 </t>
  </si>
  <si>
    <t xml:space="preserve"> 8.33 </t>
  </si>
  <si>
    <t xml:space="preserve"> 8.34 </t>
  </si>
  <si>
    <t xml:space="preserve"> 8.35 </t>
  </si>
  <si>
    <t xml:space="preserve"> 8.36 </t>
  </si>
  <si>
    <t xml:space="preserve"> 8.37 </t>
  </si>
  <si>
    <t xml:space="preserve"> 8.38 </t>
  </si>
  <si>
    <t xml:space="preserve"> 8.39 </t>
  </si>
  <si>
    <t xml:space="preserve"> 8.40 </t>
  </si>
  <si>
    <t xml:space="preserve"> 8.41 </t>
  </si>
  <si>
    <t xml:space="preserve"> 8.42 </t>
  </si>
  <si>
    <t xml:space="preserve"> 8.43 </t>
  </si>
  <si>
    <t xml:space="preserve"> 8.44 </t>
  </si>
  <si>
    <t>FORNECIMENTO E INSTALAÇÃO DE CABO HDMI BLINDADO 2.0 4K ULTRA HD 3D 2160p</t>
  </si>
  <si>
    <t>CABO LÓGICO UTP 4 PARES, CATEGORIA 6 FURUKAWA OU SIMILAR, INCLUSIVE CONECTORES MACHO RJ-45 CAT 6 - FORNECIMENTO E INSTALAÇÃO.</t>
  </si>
  <si>
    <t>RACK PADRÃO DE 16 US X 19'', PARA PAREDE, COM PORTA DE ACRÍLICO, INCLUINDO 02 GUIAS HORIZONTAIS DE CABOS, FECHADAS, E 01 RÉGUA COM 8 TOMADAS 2P+T.</t>
  </si>
  <si>
    <t>FORNECIMENTO E INSTALAÇÃO DE SWITCH GERENCIÁVEL P/ COMUNICAÇÃO DE DADOS COM 24 PORTAS EM CONECTORES RJ 45 10/100/1000 MBPS E DUAS PORTAS 1G SFP 10/100/1000 MBPS PARA FIBRA ÓTICA, EQUIVALENTE AO MODELO "DELL NETWORKING X1026" OU DE ESPECIFICAÇÕES TÉCNICAS IGUAL OU SUPERIOR - PADRÃO RACK 19"</t>
  </si>
  <si>
    <t>FORNECIMENTO E INSTALAÇÃO DE SWITCH GERENCIÁVEL P/ COMUNICAÇÃO DE DADOS COM 24 PORTAS POE ("POWER OVER ETHERNET") EM CONECTORES RJ 45 10/100/1000 MBPS E DUAS PORTAS 1G SFP 10/100/1000 MBPS PARA FIBRA ÓTICA, EQUIVALENTE AO MODELO "DELL NETWORKING X1026P" OU DE ESPECIFICAÇÕES TÉCNICAS IGUAL OU SUPERIOR - PADRÃO RACK 19"</t>
  </si>
  <si>
    <t>PATCH PANEL 24 PORTAS, CATEGORIA 6 - FORNECIMENTO E INSTALAÇÃO. AF_03/2018</t>
  </si>
  <si>
    <t>FORNECIMENTO E INSTALAÇÃO DE ELETROCALHA PERFURADA SEÇÃO 100 x 100 mm (REF. MOPA OU SIMILAR) COM TAMPA, INCLUSIVE SUPORTE E CONEXÕES.</t>
  </si>
  <si>
    <t>10.3</t>
  </si>
  <si>
    <t>10.4</t>
  </si>
  <si>
    <t>10.5</t>
  </si>
  <si>
    <t>10.6</t>
  </si>
  <si>
    <t>10.7</t>
  </si>
  <si>
    <t>10.8</t>
  </si>
  <si>
    <t>TUBO, PVC, SOLDÁVEL, DN 25MM, INSTALADO EM DRENO DE AR-CONDICIONADO - FORNECIMENTO E INSTALAÇÃO. AF_12/2014</t>
  </si>
  <si>
    <t>TUBO EM COBRE FLEXÍVEL, DN 1/4", COM ISOLAMENTO DE ESPUMA DE POLIETILENO EXPANDIDO, INSTALADO EM RAMAL DE ALIMENTAÇÃO DE AR CONDICIONADO COM CONDENSADORA INDIVIDUAL - FORNECIMENTO E INSTALAÇÃO.</t>
  </si>
  <si>
    <t>TUBO EM COBRE FLEXÍVEL, DN 3/8", COM ISOLAMENTO DE ESPUMA DE POLIETILENO EXPANDIDO, INSTALADO EM RAMAL DE ALIMENTAÇÃO DE AR CONDICIONADO COM CONDENSADORA INDIVIDUAL - FORNECIMENTO E INSTALAÇÃO.</t>
  </si>
  <si>
    <t>TUBO EM COBRE FLEXÍVEL, DN 1/2", COM ISOLAMENTO DE ESPUMA DE POLIETILENO EXPANDIDO, INSTALADO EM RAMAL DE ALIMENTAÇÃO DE AR CONDICIONADO COM CONDENSADORA INDIVIDUAL - FORNECIMENTO E INSTALAÇÃO.</t>
  </si>
  <si>
    <t>TUBO EM COBRE FLEXÍVEL, DN 5/8", COM ISOLAMENTO DE ESPUMA DE POLIETILENO EXPANDIDO, INSTALADO EM RAMAL DE ALIMENTAÇÃO DE AR CONDICIONADO COM CONDENSADORA INDIVIDUAL - FORNECIMENTO E INSTALAÇÃO.</t>
  </si>
  <si>
    <t>TUBO EM COBRE FLEXÍVEL, DN 3/4", COM ISOLAMENTO DE ESPUMA DE POLIETILENO EXPANDIDO, INSTALADO EM RAMAL DE ALIMENTAÇÃO DE AR CONDICIONADO COM CONDENSADORA INDIVIDUAL - FORNECIMENTO E INSTALAÇÃO.</t>
  </si>
  <si>
    <t>CABO DE COBRE PP CORDPLAST 3 X 2,5 MM2, 450/750v - FORNECIMENTO E INSTALAÇÃO</t>
  </si>
  <si>
    <t>BASE METÁLICA PARA MASTRO 1 ½  PARA SPDA - FORNECIMENTO E INSTALAÇÃO. AF_12/2017</t>
  </si>
  <si>
    <t>MASTRO 1 ½  PARA SPDA - FORNECIMENTO E INSTALAÇÃO. AF_12/2017</t>
  </si>
  <si>
    <t>PONTO DE ÁGUA FRIA, INCLUINDO RAMAL E SUB-RAMAL, COM TUBULAÇÃO DE PVC SOLDÁVEL DE ATÉ DN 32 MM, INSTALADO EM COLUNA DE ÁGUA, INCLUSIVE CONEXÕES, RASGO E CHUMBAMENTO EM ALVENARIA.</t>
  </si>
  <si>
    <t xml:space="preserve">    Pt</t>
  </si>
  <si>
    <t>PONTO DE ÁGUA FRIA, INCLUINDO RAMAL E SUB-RAMAL, COM TUBULAÇÃO DE PVC SOLDÁVEL DN 50 MM, INSTALADO EM COLUNA DE ÁGUA, INCLUSIVE CONEXÕES, RASGO E CHUMBAMENTO EM ALVENARIA.</t>
  </si>
  <si>
    <t>pt</t>
  </si>
  <si>
    <t>TUBO, PVC, SOLDÁVEL, DN 25MM, INSTALADO EM RAMAL DE DISTRIBUIÇÃO DE ÁGUA - FORNECIMENTO E INSTALAÇÃO. AF_12/2014</t>
  </si>
  <si>
    <t>TE, PVC, SOLDÁVEL, DN 25MM, INSTALADO EM RAMAL DE DISTRIBUIÇÃO DE ÁGUA - FORNECIMENTO E INSTALAÇÃO. AF_12/2014</t>
  </si>
  <si>
    <t>JOELHO 90 GRAUS, PVC, SOLDÁVEL, DN 25MM, INSTALADO EM RAMAL DE DISTRIBUIÇÃO DE ÁGUA - FORNECIMENTO E INSTALAÇÃO. AF_12/2014</t>
  </si>
  <si>
    <t>TUBO, PVC, SOLDÁVEL, DN 50MM, INSTALADO EM PRUMADA DE ÁGUA - FORNECIMENTO E INSTALAÇÃO. AF_12/2014</t>
  </si>
  <si>
    <t>TE, PVC, SOLDÁVEL, DN 50MM, INSTALADO EM PRUMADA DE ÁGUA - FORNECIMENTO E INSTALAÇÃO. AF_12/2014</t>
  </si>
  <si>
    <t>JOELHO 90 GRAUS, PVC, SOLDÁVEL, DN 50MM, INSTALADO EM PRUMADA DE ÁGUA - FORNECIMENTO E INSTALAÇÃO. AF_12/2014</t>
  </si>
  <si>
    <t>TORNEIRA DE BOIA, ROSCÁVEL, 3/4 , FORNECIDA E INSTALADA EM RESERVAÇÃO DE ÁGUA. AF_06/2016</t>
  </si>
  <si>
    <t>ADAPTADOR COM FLANGE E ANEL DE VEDAÇÃO, PVC, SOLDÁVEL, DN 50 MM X 1 1/2 ,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</si>
  <si>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</si>
  <si>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PONTO DE ESGOTO COM TUBO DE PVC RÍGIDO SOLDÁVEL DN 40 MM, TRECHO QUE VAI ATÉ O DESCONECTOR, CAIXA DE INSPEÇÃO OU TUBO DE QUEDA DE ESGOTO.</t>
  </si>
  <si>
    <t>PONTO DE ESGOTO COM TUBO DE PVC RÍGIDO SOLDÁVEL DN 50 MM, TRECHO QUE VAI ATÉ O DESCONECTOR, CAIXA DE INSPEÇÃO OU TUBO DE QUEDA DE ESGOTO.</t>
  </si>
  <si>
    <t>PONTO DE ESGOTO COM TUBO DE PVC RÍGIDO SOLDÁVEL DN 100 MM, TRECHO QUE VAI ATÉ A CAIXA DE INSPEÇÃO OU TUBO DE QUEDA DE ESGOTO.</t>
  </si>
  <si>
    <t>TUBO PVC, SERIE NORMAL, ESGOTO PREDIAL, DN 50 MM, FORNECIDO E INSTALADO EM PRUMADA DE ESGOTO SANITÁRIO OU VENTILAÇÃO.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</si>
  <si>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</si>
  <si>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</si>
  <si>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TE, PVC, SERIE NORMAL, ESGOTO PREDIAL, DN 50 X 50 MM, JUNTA ELÁSTICA, FORNECIDO E INSTALADO EM PRUMADA DE ESGOTO SANITÁRIO OU VENTILAÇÃO. AF_12/2014</t>
  </si>
  <si>
    <t>TUBO PVC, SERIE NORMAL, ESGOTO PREDIAL, DN 100 MM, FORNECIDO E INSTALADO EM PRUMADA DE ESGOTO SANITÁRIO OU VENTILAÇÃO. AF_12/2014</t>
  </si>
  <si>
    <t>JOELHO 90 GRAUS, PVC, SERIE NORMAL, ESGOTO PREDIAL, DN 100 MM, JUNTA ELÁSTICA, FORNECIDO E INSTALADO EM RAMAL DE DESCARGA OU RAMAL DE ESGOTO SANITÁRIO. AF_12/2014</t>
  </si>
  <si>
    <t>JOELHO 45 GRAUS, PVC, SERIE NORMAL, ESGOTO PREDIAL, DN 100 MM, JUNTA ELÁSTICA, FORNECIDO E INSTALADO EM RAMAL DE DESCARGA OU RAMAL DE ESGOTO SANITÁRIO. AF_12/2014</t>
  </si>
  <si>
    <t>CAIXA SIFONADA QUADRADA, COM SETE ENTRADAS E UMA SAÍDA, D = 150 X 150 X 50MM, REF. Nº26, ACABAMENTO ALUMINIO, MARCA AKROS OU SIMILAR</t>
  </si>
  <si>
    <t>SUMIDOURO EM ALVENARIA DE TIJOLO CERÂMICO FURADO 9X19X19CM, 1 VEZ (ESPESSURA 19 CM), EXECUTADA SOBRE PEDRA ARGAMASSADA, DIÂMETRO INTERNO 2,00 M E ALTURA 2,40 M, CAMADA DRENANTE DE BRITA NO FUNDO (50 CM) E LATERAIS (30 CM),  LAJE SUPERIOR TRELIÇADA COM ALTURA TOTAL 13CM (8+5) PARA SOBRECARGA DE 1000KGF/M2, ACESSO COM TAMPA DE CONCRETO ARMADO COM ESPESSURA DE 6 CM.</t>
  </si>
  <si>
    <t>VASO SANITÁRIO SIFONADO COM CAIXA ACOPLADA LOUÇA BRANCA, INCLUSO ENGATE FLEXÍVEL EM PLÁSTICO BRANCO, 1/2  X 40CM - FORNECIMENTO E INSTALAÇÃO. AF_12/2013</t>
  </si>
  <si>
    <t>BARRA DE APOIO, RETA, FIXA, EM AÇO INOX, L=40CM, D=1 1/2", JACKWAL OU SIMILAR</t>
  </si>
  <si>
    <t>BARRA DE APOIO, RETA, FIXA, EM AÇO INOX, L=70CM, D=1 1/2", JACKWAL OU SIMILAR</t>
  </si>
  <si>
    <t>BARRA DE APOIO, RETA, FIXA, EM AÇO INOX, L=80CM, D=1 1/2"</t>
  </si>
  <si>
    <t>REGISTRO DE GAVETA BRUTO, LATÃO, ROSCÁVEL, 3/4", COM ACABAMENTO E CANOPLA CROMADOS. FORNECIDO E INSTALADO EM RAMAL DE ÁGUA. AF_12/2014</t>
  </si>
  <si>
    <t>REGISTRO DE GAVETA BRUTO, LATÃO, ROSCÁVEL, 1,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</si>
  <si>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</si>
  <si>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BANCADA DE GRANITO CINZA POLIDO 0,24 M2, COM CUBA DE EMBUTIR CIRCULAR OU OVAL EM LOUÇA BRANCA (MENOR DIMENSÃO MAIOR OU IGUAL A 30 CM); VÁLVULA DE METAL CROMADO; SIFÃO FLEXÍVEL EM PVC; ENGATE 30CM FLEXÍVEL EM PVC; E, TORNEIRA CROMADA DE MESA PARA LAVATÓRIO, PADRÃO MÉDIO - FORNECIMENTO E INSTALAÇÃO.</t>
  </si>
  <si>
    <t>TANQUE EM AÇO INOX COM ESFREGADOR, VÁLVULA AMERICANA EM METAL CROMADO, SIFÃO FLEXÍVEL EM PVC, ENGATE FLEXÍVEL 30 CM, TORNEIRA CROMADA DE PAREDE PARA TANQUE, PADRÃO MÉDIO - FORNECIMENTO E INSTALAÇÃO</t>
  </si>
  <si>
    <t>RALO HEMISFÉRICO EM FERRO FUNDIDO, TIPO ABACAXI D=100MM</t>
  </si>
  <si>
    <t xml:space="preserve"> 15.1 </t>
  </si>
  <si>
    <t xml:space="preserve"> 15.2 </t>
  </si>
  <si>
    <t xml:space="preserve"> 15.3 </t>
  </si>
  <si>
    <t xml:space="preserve"> 15.5 </t>
  </si>
  <si>
    <t xml:space="preserve"> 15.6 </t>
  </si>
  <si>
    <t xml:space="preserve"> 16.1 </t>
  </si>
  <si>
    <t xml:space="preserve"> 16.2 </t>
  </si>
  <si>
    <t xml:space="preserve"> 16.3 </t>
  </si>
  <si>
    <t xml:space="preserve"> 16.4 </t>
  </si>
  <si>
    <t xml:space="preserve"> 16.5 </t>
  </si>
  <si>
    <t xml:space="preserve"> 16.6 </t>
  </si>
  <si>
    <t xml:space="preserve"> 16.7 </t>
  </si>
  <si>
    <t xml:space="preserve"> 16.8 </t>
  </si>
  <si>
    <t xml:space="preserve"> 16.9 </t>
  </si>
  <si>
    <t xml:space="preserve"> 16.10 </t>
  </si>
  <si>
    <t xml:space="preserve"> 16.11 </t>
  </si>
  <si>
    <t xml:space="preserve"> 16.12 </t>
  </si>
  <si>
    <t xml:space="preserve"> 16.13 </t>
  </si>
  <si>
    <t xml:space="preserve"> 16.14 </t>
  </si>
  <si>
    <t xml:space="preserve"> 16.15 </t>
  </si>
  <si>
    <t xml:space="preserve"> 16.16 </t>
  </si>
  <si>
    <t xml:space="preserve"> 16.18 </t>
  </si>
  <si>
    <t xml:space="preserve"> 16.19 </t>
  </si>
  <si>
    <t>REVESTIMENTO CERÂMICO PARA PAREDES INTERNAS COM PLACAS TIPO ESMALTADA EXTRA DE DIMENSÕES 10X10 CM APLICADAS EM AMBIENTES DE ÁREA MAIOR QUE 5 M² A MEIA ALTURA DAS PAREDES. AF_06/2014</t>
  </si>
  <si>
    <t>REVESTIMENTO CERÂMICO PARA PAREDES INTERNAS COM PLACAS TIPO GRÊS OU SEMI-GRÊS DE DIMENSÕES 45X45 CM, APLICADAS NA ALTURA INTEIRA DA PAREDE COM ARGAMASSA COLANTE ACII, INCLUSIVE REJUNTAMENTO</t>
  </si>
  <si>
    <t xml:space="preserve"> 18.1 </t>
  </si>
  <si>
    <t xml:space="preserve"> 18.2 </t>
  </si>
  <si>
    <t xml:space="preserve"> 18.3 </t>
  </si>
  <si>
    <t xml:space="preserve"> 18.4 </t>
  </si>
  <si>
    <t xml:space="preserve"> 18.5 </t>
  </si>
  <si>
    <t xml:space="preserve"> 18.7 </t>
  </si>
  <si>
    <t xml:space="preserve"> 18.8 </t>
  </si>
  <si>
    <t>J01 A J06 - JANELA DE ALUMÍNIO DE CORRER, 4 FOLHAS, FIXAÇÃO COM PARAFUSO, INCLUSIVE CONTRAMARCO E GUARNIÇÕES DE ALUMÍNIO E VIDRO LISO COMUM ESP. = 4 MM - FORNECIMENTO E INSTALAÇÃO</t>
  </si>
  <si>
    <t xml:space="preserve"> 19.1 </t>
  </si>
  <si>
    <t xml:space="preserve"> 19.2 </t>
  </si>
  <si>
    <t xml:space="preserve"> 19.3 </t>
  </si>
  <si>
    <t xml:space="preserve"> 19.4 </t>
  </si>
  <si>
    <t xml:space="preserve"> 19.5 </t>
  </si>
  <si>
    <t xml:space="preserve"> 19.6 </t>
  </si>
  <si>
    <t xml:space="preserve"> 19.7 </t>
  </si>
  <si>
    <t xml:space="preserve"> 19.8 </t>
  </si>
  <si>
    <t xml:space="preserve"> 19.9 </t>
  </si>
  <si>
    <t>20.10</t>
  </si>
  <si>
    <t>APLICAÇÃO MANUAL DE FUNDO SELADOR ACRÍLICO EM PANOS COM PRESENÇA DE VÃOS DE EDIFÍCIOS DE MÚLTIPLOS PAVIMENTOS. AF_06/2014</t>
  </si>
  <si>
    <t>PINTURA ESMALTE BRILHANTE PARA MADEIRA, DUAS DEMAOS, SOBRE FUNDO NIVELADOR BRANCO</t>
  </si>
  <si>
    <t>PINTURA ESMALTE BRILHANTE (2 DEMAOS) SOBRE SUPERFICIE METALICA, INCLUSIVE PROTECAO COM ZARCAO (1 DEMAO)</t>
  </si>
  <si>
    <t>PROTEÇÃO MECÂNICA DE SUPERFÍCIE VERTICAL COM ARGAMASSA DE CIMENTO E AREIA, TRAÇO 1:3, E=2CM. AF_06/2018</t>
  </si>
  <si>
    <t>21.4</t>
  </si>
  <si>
    <t>22.9</t>
  </si>
  <si>
    <t>22.10</t>
  </si>
  <si>
    <t>22.11</t>
  </si>
  <si>
    <t>22.12</t>
  </si>
  <si>
    <t>22.13</t>
  </si>
  <si>
    <t>22.14</t>
  </si>
  <si>
    <t>22.15</t>
  </si>
  <si>
    <t>FORNECIMENTO E INSTALAÇÃO DE CORRIMÃO DUPLA ALTURA EM AÇO INOX, ACABAMENTO POLIDO,  DIÂMETRO 1 1/2"</t>
  </si>
  <si>
    <t>FORNECIMENTO E INSTALAÇÃO DE CORRIMÃO DUPLA ALTURA EM AÇO INOX, ACABAMENTO POLIDO, DIÂMETRO 1 1/2" COM MONTANTES EM AÇO INOX DIÂMETRO 1 1/2".</t>
  </si>
  <si>
    <t>FORNECIMENTO E INSTALAÇÃO DE GUARDA CORPO EM AÇO INOX, ACABAMENTO POLIDO, COM PEITORIL E MONTANTES FLANGEADOS COM TUBO DE AÇO INOX D = 2</t>
  </si>
  <si>
    <t>PLACA DE INDICATIVA EM ACRÍLICO E ADESIVO, COM SINALIZAÇÃO PARA DEFICIENTES, DIM.: 15 X 15 CM</t>
  </si>
  <si>
    <t>FORNECIMENTO E INSTALAÇÃO DE BRISE METÁLICO DE ALUMÍNIO REF. 84F, 45º L, DA FIBROCELL OU SIMILAR</t>
  </si>
  <si>
    <t>FORNECIMENTO E INSTALAÇÃO DE PLATAFORMA ELEVATÓRIA PARA PORTADOR DE NECESSIDADES ESPECIAIS, MODELO EASY VERTICAL PARA FOSSO DE ALVENARIA, FABRICADO PELA THYSSENKRUPP (OU OUTRO MODELO DE PLATAFORA EQUIVALENTE TÉCNICAMENTE); COM CAPACIDADE DE TRANSPORTE DE, NO MÍNIMO, 250 KG (OU MAIS); DOTADA DE 02 (DUAS) PARADAS (UNILATERAL); COM PERCURSO PERCURSO DE ATÉ 4000 mm; DOTADA DE ACIONAMENTO OLEODINÁMICO (HIDRÁULICO); COM DIMENSÕES DA CABINA DE 900 X 1400 mm; COM TENSÃO DE ALIMENTAÇÃO DE 220 VAC, 60 HZ; TENSÃO DE CONTROLE: 12 VCC; DOTADA DE DISPOSITIVO QUE GARANTE DESCIDA DA PLATAFORMA EM CASO DE PANE OU FALTA DE ENERGIA ELÉTRICA; DOTADA DE FREIO DE SEGURANÇA COM ACIONAMENTO INSTANTÂNEO TIPO CUNHA; PROVIDA DE ENCLAUSURAMENTO COM ESTRUTURA EM PERFIS DE ALUMÍNIO PINTADO COM PINTURA EPÓXI, COM FECHAMENTOS EM VIDROS DE SEGURANÇA 8 MM; ALÉM DE SER DOTADA DE TODOS OS REQUISITOS QUE ATENDAM A ISO 9386-1 DE ACESSIBILIDADE, A ABNT / NBR 9050 E 15655-40</t>
  </si>
  <si>
    <t>FORNECIMENTO E INSTALAÇÃO DE PLACA DE SINALIZAÇÃO TÁTIL BRAILE 15 X 10 CM, EM ACRÍLICO, FUNDO DE COR AZUL E LETRAS E SÍMBOLOS DE COR BRANCA.</t>
  </si>
  <si>
    <t>PISO PODOTÁTIL INTERNO EM BORRACHA 30x30cm ASSENTAMENTO COM COLA VINIL (FORNECIMENTO E ASSENTAMENTO)</t>
  </si>
  <si>
    <t>INSTALAÇÃO DE BARRA ANTI-PÂNICO C/ TRAVA EM AÇO INOX DIÂM. 1 1/2</t>
  </si>
  <si>
    <t>CJ</t>
  </si>
  <si>
    <t>ASSENTO / BANCO - ARTICULÁVEL PARA BANHO DE DEFICIENTE</t>
  </si>
  <si>
    <t>ALARME BANHEIRO PNE DEFICIENTE FÍSICO CONFORME NBR 9050 COM ACIONADOR</t>
  </si>
  <si>
    <t>23.6</t>
  </si>
  <si>
    <t>23.7</t>
  </si>
  <si>
    <t>23.8</t>
  </si>
  <si>
    <t>23.9</t>
  </si>
  <si>
    <t>DEMOLIÇÃO DE MEIO-FIO GRANÍTICO OU PRÉ-MOLDADO C/ REAPROVEITAMENTO</t>
  </si>
  <si>
    <t>PAVIMENTO EM PARALELEPIPEDO SOBRE COLCHAO DE AREIA REJUNTADO COM LIGANTE ASFÁLTICO E CASCALHO (BRIPAR), INCL. COMPACTAÇÃO</t>
  </si>
  <si>
    <t>ATERRO MECANIZADO DE VALA COM ESCAVADEIRA HIDRÁULICA (CAPACIDADE DA CAÇAMBA: 0,8 M³ / POTÊNCIA: 111 HP), LARGURA DE 1,5 A 2,5 M, PROFUNDIDADE ATÉ 1,5 M, COM SOLO ARGILO-ARENOSO. AF_05/2016</t>
  </si>
  <si>
    <t>LUMINÁRIA 3 PÉTALAS EM POSTE DE CONCRETO CIRCULAR H=12M, ALTURA LIVRE 10,20M, LÂMPADA VAPOR METÁLICO DE 400W, INCLUSIVE O POSTE</t>
  </si>
  <si>
    <t>FORNECIMENTO DE CABO MULTIPLEXADO PARA REDE 3X1X16+16MM2</t>
  </si>
  <si>
    <t>CAIXA DE PASSAGEM ELÉTRICA 20X20CM, DE PVC, DE EMBUTIR</t>
  </si>
  <si>
    <t>LUVA PARA ELETRODUTO, PVC, ROSCÁVEL, DN 60 MM (2") - FORNECIMENTO E INSTALAÇÃO</t>
  </si>
  <si>
    <t>CURVA PARA ELETRODUTO, PVC, ROSCÁVEL, DN 60 MM (2") - FORNECIMENTO E INSTALAÇÃO</t>
  </si>
  <si>
    <t>INTERRUPTOR SIMPLES (1 MÓDULO) COM 1 TOMADA DE EMBUTIR 2P+T 10 A,  INCLUINDO SUPORTE E PLACA - FORNECIMENTO E INSTALAÇÃO. SINAPI 92023</t>
  </si>
  <si>
    <t>INTERRUPTOR SIMPLES (2 MÓDULOS) COM 1 TOMADA DE EMBUTIR 2P+T 10 A,  INCLUINDO SUPORTE E PLACA - FORNECIMENTO E INSTALAÇÃO. SINAPI 92027</t>
  </si>
  <si>
    <t>REGISTRO DE ESFERA, PVC, SOLDÁVEL, DN 25 MM, INSTALADO EM RESERVAÇÃO DE ÁGUA DE EDIFICAÇÃO QUE POSSUA RESERVATÓRIO DE FIBRA/FIBROCIMENTO   FORNECIMENTO E INSTALAÇÃO</t>
  </si>
  <si>
    <t>UNIÃO PVC SOLDÁVEL, DE 50MM x 1.1/2"</t>
  </si>
  <si>
    <t>UNIÃO PVC SOLDÁVEL, DE 25MM x 3/4"</t>
  </si>
  <si>
    <t xml:space="preserve">TUBO DE DESCIDA PARA VÁLVULA DE DESCARGA, INCLUSIVE JOELHO (TIGRE OU SIMILAR) </t>
  </si>
  <si>
    <t>QUEBRA EM ALVENARIA PARA INSTALAÇÃO DE QUADRO DISTRIBUIÇÃO</t>
  </si>
  <si>
    <t>QUEBRA EM ALVENARIA PARA INSTALAÇÃO DE ABRIGO PARA MANGUEIRAS (90X60 CM)</t>
  </si>
  <si>
    <t>RASGO EM ALVENARIA PARA RAMAIS/ DISTRIBUIÇÃO COM DIAMETROS MENORES OU IGUAIS A 40 MM</t>
  </si>
  <si>
    <t>RASGO EM ALVENARIA PARA RAMAIS/ DISTRIBUIÇÃO COM DIAMETROS MAIORES QUE 40 MM E MENORES QUE 75MM</t>
  </si>
  <si>
    <t>RASGO EM ALVENARIA PARA RAMAIS/ DISTRIBUIÇÃO COM DIAMETROS MAIORES QUE 75MM</t>
  </si>
  <si>
    <t>CHUMBAMENTO LINEAR EM ALVENARIA PARA RAMAIS/DISTRIBUIÇÃO COM DIÂMETROS MENORES OU IGUAIS A 40 MM</t>
  </si>
  <si>
    <t>CHUMBAMENTO LINEAR EM ALVENARIA PARA RAMAIS/DISTRIBUIÇÃO COM DIÂMETROS MAIORES QUE 40 MM E MENORES QUE 75MM</t>
  </si>
  <si>
    <t>CHUMBAMENTO LINEAR EM ALVENARIA PARA RAMAIS/DISTRIBUIÇÃO COM DIÂMETROS MAIORES QUE 75MM</t>
  </si>
  <si>
    <t>BORDA DE GRANITO EM BANCADAS, ILCUINDO COLAGEM E ACABAMENTO</t>
  </si>
  <si>
    <t>P8 - PORTA COM PORTADA EM ALUMÍNIO COR NATURAL, 1 FOLHA FIXA E 1 FOLHA DE CORRER EM VIDRO LISO INCOLOR 4 MM, INC. BANDEIROLA H = 0,50 M E PUXADOR TUBULAR RETO CROMADO, DIMENSÕES DE 2,50X2,60M - FORNECIMENTO E INSTALAÇÃO</t>
  </si>
  <si>
    <t>PORTA DE ALUMÍNIO DE ABRIR COM VENEZIANAS FIXAS, COM GUARNIÇÃO, FIXAÇÃO COM PARAFUSOS</t>
  </si>
  <si>
    <t>ASSENTO PLÁSTICO PARA VASO SANITÁRIO</t>
  </si>
  <si>
    <t>ELETRODUTO RÍGIDO SOLDÁVEL, PVC, DN 32 MM, INSTALADO EM TETO - FORNECIMENTO E INSTALAÇÃO</t>
  </si>
  <si>
    <t>CURVA ELETRODUTO RÍGIDO SOLDÁVEL, PVC, DN 32 MM, INSTALADA EM PAREDE - FORNECIMENTO E INSTALAÇÃO</t>
  </si>
  <si>
    <t>P6 - PORTA COM 1 FOLHA DE GIRO EM VIDRO TEMPERADO 10 MM, INC.  BANDEIROLA H = 0,50M, FERRAGENS  E PUXADOR TUBULAR RETO CROMADOS, MOLA HIDRÁULICA, DIMENSÕES  DE 0,90X2,60 M - FORNECIMENTO E INSTALAÇÃO</t>
  </si>
  <si>
    <t>PEDRA ITACOLOMI APARENTE ASSENTADA SOBRE ARGAMASSA 1:3 (CIMENTO E AREIA)</t>
  </si>
  <si>
    <t>ASSENTAMENTO DE GUIA (MEIO-FIO) EM TRECHO RETO, REAPROVEITADO DE RETIRADA</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</si>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</sst>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R$&quot;\ * #,##0.00_-;\-&quot;R$&quot;\ * #,##0.00_-;_-&quot;R$&quot;\ * &quot;-&quot;??_-;_-@_-"/>
    <numFmt numFmtId="43" formatCode="_-* #,##0.00_-;\-* #,##0.00_-;_-* &quot;-&quot;??_-;_-@_-"/>
    <numFmt numFmtId="164" formatCode="_(* #,##0.00_);_(* \(#,##0.00\);_(* &quot;-&quot;??_);_(@_)"/>
    <numFmt numFmtId="165" formatCode="&quot;R$ &quot;#,##0.00"/>
    <numFmt numFmtId="166" formatCode="&quot;R$&quot;\ #,##0.00"/>
    <numFmt numFmtId="167" formatCode="#,##0.00\ &quot;m&quot;\ "/>
    <numFmt numFmtId="168" formatCode="#,##0.00#####"/>
    <numFmt numFmtId="169" formatCode="0.000"/>
    <numFmt numFmtId="170" formatCode="&quot;R$&quot;\ #,##0.0000"/>
    <numFmt numFmtId="171" formatCode="#,##0.0000000"/>
    <numFmt numFmtId="172" formatCode="_(* #,##0.0000_);_(* \(#,##0.0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Tahoma"/>
      <family val="2"/>
    </font>
    <font>
      <sz val="9"/>
      <name val="Tahoma"/>
      <family val="2"/>
    </font>
    <font>
      <sz val="10"/>
      <color rgb="FFFF0000"/>
      <name val="Tahoma"/>
      <family val="2"/>
    </font>
    <font>
      <b/>
      <sz val="9"/>
      <name val="Tahoma"/>
      <family val="2"/>
    </font>
    <font>
      <sz val="11"/>
      <name val="Tahoma"/>
      <family val="2"/>
    </font>
    <font>
      <b/>
      <sz val="8"/>
      <name val="Tahoma"/>
      <family val="2"/>
    </font>
    <font>
      <sz val="8"/>
      <name val="Tahoma"/>
      <family val="2"/>
    </font>
    <font>
      <b/>
      <sz val="8"/>
      <color rgb="FFFF0000"/>
      <name val="Tahoma"/>
      <family val="2"/>
    </font>
    <font>
      <sz val="8"/>
      <color indexed="8"/>
      <name val="Tahoma"/>
      <family val="2"/>
    </font>
    <font>
      <i/>
      <sz val="8"/>
      <name val="Tahoma"/>
      <family val="2"/>
    </font>
    <font>
      <b/>
      <sz val="12"/>
      <name val="Tahoma"/>
      <family val="2"/>
    </font>
    <font>
      <b/>
      <sz val="13"/>
      <name val="Tahoma"/>
      <family val="2"/>
    </font>
    <font>
      <b/>
      <sz val="8"/>
      <color indexed="8"/>
      <name val="Tahoma"/>
      <family val="2"/>
    </font>
    <font>
      <b/>
      <sz val="8"/>
      <color rgb="FF000000"/>
      <name val="Tahoma"/>
      <family val="2"/>
    </font>
    <font>
      <b/>
      <sz val="8"/>
      <color theme="1"/>
      <name val="Tahoma"/>
      <family val="2"/>
    </font>
    <font>
      <b/>
      <sz val="10"/>
      <name val="Tahoma"/>
      <family val="2"/>
    </font>
    <font>
      <sz val="10"/>
      <name val="Arial"/>
      <family val="2"/>
    </font>
    <font>
      <sz val="9"/>
      <color theme="1"/>
      <name val="Tahoma"/>
      <family val="2"/>
    </font>
    <font>
      <sz val="11"/>
      <color theme="1"/>
      <name val="Tahoma"/>
      <family val="2"/>
    </font>
    <font>
      <sz val="8"/>
      <color rgb="FFFF0000"/>
      <name val="Tahoma"/>
      <family val="2"/>
    </font>
    <font>
      <sz val="8"/>
      <color theme="1"/>
      <name val="Tahoma"/>
      <family val="2"/>
    </font>
    <font>
      <sz val="10"/>
      <color theme="1"/>
      <name val="Tahoma"/>
      <family val="2"/>
    </font>
    <font>
      <b/>
      <sz val="11"/>
      <name val="Tahoma"/>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0">
    <xf numFmtId="0" fontId="0" fillId="0" borderId="0"/>
    <xf numFmtId="0" fontId="9" fillId="0" borderId="0"/>
    <xf numFmtId="164" fontId="7" fillId="0" borderId="0" applyFont="0" applyFill="0" applyBorder="0" applyAlignment="0" applyProtection="0"/>
    <xf numFmtId="164" fontId="9" fillId="0" borderId="0" applyFont="0" applyFill="0" applyBorder="0" applyAlignment="0" applyProtection="0"/>
    <xf numFmtId="0" fontId="8" fillId="0" borderId="0"/>
    <xf numFmtId="0" fontId="6" fillId="0" borderId="0"/>
    <xf numFmtId="9" fontId="6" fillId="0" borderId="0" applyFont="0" applyFill="0" applyBorder="0" applyAlignment="0" applyProtection="0"/>
    <xf numFmtId="0" fontId="7" fillId="0" borderId="0"/>
    <xf numFmtId="167" fontId="7" fillId="0" borderId="0" applyFont="0" applyFill="0" applyBorder="0" applyAlignment="0" applyProtection="0"/>
    <xf numFmtId="9" fontId="7" fillId="0" borderId="0" applyFont="0" applyFill="0" applyBorder="0" applyAlignment="0" applyProtection="0"/>
    <xf numFmtId="0" fontId="6" fillId="0" borderId="0"/>
    <xf numFmtId="0" fontId="7" fillId="0" borderId="0"/>
    <xf numFmtId="44" fontId="26" fillId="0" borderId="0" applyFont="0" applyFill="0" applyBorder="0" applyAlignment="0" applyProtection="0"/>
    <xf numFmtId="9" fontId="2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11" fillId="0" borderId="0"/>
    <xf numFmtId="0" fontId="2" fillId="0" borderId="0"/>
    <xf numFmtId="44" fontId="2" fillId="0" borderId="0" applyFont="0" applyFill="0" applyBorder="0" applyAlignment="0" applyProtection="0"/>
    <xf numFmtId="0" fontId="2" fillId="0" borderId="0"/>
    <xf numFmtId="0" fontId="2" fillId="0" borderId="0"/>
    <xf numFmtId="164" fontId="7" fillId="0" borderId="0" applyFont="0" applyFill="0" applyBorder="0" applyAlignment="0" applyProtection="0"/>
    <xf numFmtId="43" fontId="2" fillId="0" borderId="0" applyFont="0" applyFill="0" applyBorder="0" applyAlignment="0" applyProtection="0"/>
    <xf numFmtId="164" fontId="7" fillId="0" borderId="0" applyFont="0" applyFill="0" applyBorder="0" applyAlignment="0" applyProtection="0"/>
    <xf numFmtId="0" fontId="1" fillId="0" borderId="0"/>
    <xf numFmtId="0" fontId="11" fillId="0" borderId="0"/>
  </cellStyleXfs>
  <cellXfs count="243">
    <xf numFmtId="0" fontId="0" fillId="0" borderId="0" xfId="0"/>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16" fillId="0" borderId="1" xfId="0" applyFont="1" applyBorder="1" applyAlignment="1">
      <alignment vertical="center" wrapText="1"/>
    </xf>
    <xf numFmtId="4" fontId="16" fillId="0" borderId="0" xfId="0" applyNumberFormat="1" applyFont="1" applyAlignment="1">
      <alignment horizontal="center" vertical="center"/>
    </xf>
    <xf numFmtId="4" fontId="10" fillId="0" borderId="0" xfId="0" applyNumberFormat="1" applyFont="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vertical="center" wrapText="1"/>
    </xf>
    <xf numFmtId="4" fontId="18" fillId="0" borderId="0" xfId="0" applyNumberFormat="1" applyFont="1" applyAlignment="1">
      <alignment horizontal="center" vertical="center"/>
    </xf>
    <xf numFmtId="4" fontId="17" fillId="0" borderId="0" xfId="0" applyNumberFormat="1" applyFont="1" applyAlignment="1">
      <alignment horizontal="center" vertical="center" wrapText="1"/>
    </xf>
    <xf numFmtId="4" fontId="15" fillId="0" borderId="0" xfId="0" applyNumberFormat="1" applyFont="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4" fillId="0" borderId="0" xfId="0" applyFont="1" applyAlignment="1">
      <alignment vertical="center"/>
    </xf>
    <xf numFmtId="4" fontId="18" fillId="0" borderId="1" xfId="2" applyNumberFormat="1" applyFont="1" applyFill="1" applyBorder="1" applyAlignment="1">
      <alignment horizontal="center" vertical="center"/>
    </xf>
    <xf numFmtId="0" fontId="16"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4" fontId="15" fillId="0" borderId="1" xfId="0" applyNumberFormat="1" applyFont="1" applyBorder="1" applyAlignment="1">
      <alignment horizontal="center" vertical="center" wrapText="1"/>
    </xf>
    <xf numFmtId="4" fontId="16" fillId="0" borderId="1" xfId="11" applyNumberFormat="1" applyFont="1" applyBorder="1" applyAlignment="1">
      <alignment horizontal="center" vertical="center"/>
    </xf>
    <xf numFmtId="0" fontId="16" fillId="0" borderId="0" xfId="11" applyFont="1" applyAlignment="1">
      <alignment horizontal="center" vertical="center"/>
    </xf>
    <xf numFmtId="0" fontId="25" fillId="0" borderId="2" xfId="11" applyFont="1" applyBorder="1" applyAlignment="1">
      <alignment wrapText="1"/>
    </xf>
    <xf numFmtId="0" fontId="25" fillId="0" borderId="3" xfId="11" applyFont="1" applyBorder="1" applyAlignment="1">
      <alignment wrapText="1"/>
    </xf>
    <xf numFmtId="0" fontId="25" fillId="0" borderId="10" xfId="11" applyFont="1" applyBorder="1" applyAlignment="1">
      <alignment wrapText="1"/>
    </xf>
    <xf numFmtId="0" fontId="16" fillId="0" borderId="0" xfId="11" applyFont="1" applyAlignment="1">
      <alignment horizontal="left" vertical="center" wrapText="1"/>
    </xf>
    <xf numFmtId="10" fontId="16" fillId="0" borderId="0" xfId="11" applyNumberFormat="1" applyFont="1" applyAlignment="1">
      <alignment horizontal="center" vertical="center"/>
    </xf>
    <xf numFmtId="0" fontId="25" fillId="0" borderId="0" xfId="11" applyFont="1" applyAlignment="1">
      <alignment wrapText="1"/>
    </xf>
    <xf numFmtId="0" fontId="13" fillId="0" borderId="0" xfId="11" applyFont="1" applyAlignment="1">
      <alignment vertical="center"/>
    </xf>
    <xf numFmtId="0" fontId="11" fillId="0" borderId="0" xfId="11" applyFont="1" applyAlignment="1">
      <alignment vertical="center"/>
    </xf>
    <xf numFmtId="10" fontId="10" fillId="0" borderId="0" xfId="13" applyNumberFormat="1" applyFont="1" applyFill="1" applyAlignment="1">
      <alignment horizontal="center" vertical="center"/>
    </xf>
    <xf numFmtId="10" fontId="10" fillId="0" borderId="0" xfId="13" applyNumberFormat="1" applyFont="1" applyFill="1" applyBorder="1" applyAlignment="1">
      <alignment horizontal="center" vertical="center"/>
    </xf>
    <xf numFmtId="4" fontId="11" fillId="0" borderId="10" xfId="0" applyNumberFormat="1" applyFont="1" applyBorder="1" applyAlignment="1">
      <alignment horizontal="center" vertical="center"/>
    </xf>
    <xf numFmtId="4" fontId="11" fillId="0" borderId="12" xfId="0" applyNumberFormat="1" applyFont="1" applyBorder="1" applyAlignment="1">
      <alignment horizontal="center" vertical="center"/>
    </xf>
    <xf numFmtId="4" fontId="13" fillId="0" borderId="12" xfId="0" applyNumberFormat="1" applyFont="1" applyBorder="1" applyAlignment="1">
      <alignment horizontal="center" vertical="center"/>
    </xf>
    <xf numFmtId="10" fontId="10" fillId="0" borderId="0" xfId="13" applyNumberFormat="1"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wrapText="1"/>
    </xf>
    <xf numFmtId="4" fontId="12" fillId="0" borderId="0" xfId="0" applyNumberFormat="1" applyFont="1" applyAlignment="1">
      <alignment horizontal="center" vertical="center"/>
    </xf>
    <xf numFmtId="168" fontId="16" fillId="0" borderId="1" xfId="0" applyNumberFormat="1" applyFont="1" applyBorder="1" applyAlignment="1">
      <alignment horizontal="center" vertical="center" wrapText="1"/>
    </xf>
    <xf numFmtId="4" fontId="16" fillId="0" borderId="1" xfId="12" applyNumberFormat="1" applyFont="1" applyFill="1" applyBorder="1" applyAlignment="1">
      <alignment horizontal="center" vertical="center" wrapText="1"/>
    </xf>
    <xf numFmtId="4" fontId="25" fillId="0" borderId="3" xfId="11" applyNumberFormat="1" applyFont="1" applyBorder="1" applyAlignment="1">
      <alignment horizontal="center" wrapText="1"/>
    </xf>
    <xf numFmtId="0" fontId="10" fillId="0" borderId="0" xfId="11" applyFont="1"/>
    <xf numFmtId="49" fontId="11" fillId="0" borderId="5" xfId="11" applyNumberFormat="1" applyFont="1" applyBorder="1" applyAlignment="1">
      <alignment vertical="center"/>
    </xf>
    <xf numFmtId="0" fontId="11" fillId="0" borderId="6" xfId="11" applyFont="1" applyBorder="1" applyAlignment="1">
      <alignment vertical="center"/>
    </xf>
    <xf numFmtId="4" fontId="11" fillId="0" borderId="6" xfId="11" applyNumberFormat="1" applyFont="1" applyBorder="1" applyAlignment="1">
      <alignment horizontal="center" vertical="center"/>
    </xf>
    <xf numFmtId="0" fontId="11" fillId="0" borderId="13" xfId="11" applyFont="1" applyBorder="1" applyAlignment="1">
      <alignment vertical="center"/>
    </xf>
    <xf numFmtId="0" fontId="16" fillId="0" borderId="0" xfId="11" applyFont="1" applyAlignment="1">
      <alignment vertical="center"/>
    </xf>
    <xf numFmtId="0" fontId="10" fillId="0" borderId="0" xfId="11" applyFont="1" applyAlignment="1">
      <alignment vertical="center"/>
    </xf>
    <xf numFmtId="0" fontId="10" fillId="0" borderId="1" xfId="11" applyFont="1" applyBorder="1" applyAlignment="1">
      <alignment vertical="center"/>
    </xf>
    <xf numFmtId="4" fontId="16" fillId="0" borderId="0" xfId="11" applyNumberFormat="1" applyFont="1" applyAlignment="1">
      <alignment horizontal="center" vertical="center"/>
    </xf>
    <xf numFmtId="10" fontId="16" fillId="0" borderId="9" xfId="11" applyNumberFormat="1" applyFont="1" applyBorder="1" applyAlignment="1">
      <alignment horizontal="center" vertical="center"/>
    </xf>
    <xf numFmtId="0" fontId="15" fillId="0" borderId="10" xfId="1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4" fontId="15" fillId="0" borderId="1" xfId="11" applyNumberFormat="1" applyFont="1" applyBorder="1" applyAlignment="1">
      <alignment horizontal="center" vertical="center"/>
    </xf>
    <xf numFmtId="4" fontId="23" fillId="4" borderId="1" xfId="0" applyNumberFormat="1" applyFont="1" applyFill="1" applyBorder="1" applyAlignment="1">
      <alignment horizontal="left" vertical="center" wrapText="1"/>
    </xf>
    <xf numFmtId="4" fontId="23" fillId="4" borderId="1" xfId="0" applyNumberFormat="1" applyFont="1" applyFill="1" applyBorder="1" applyAlignment="1">
      <alignment vertical="center" wrapText="1"/>
    </xf>
    <xf numFmtId="4" fontId="23"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xf>
    <xf numFmtId="4" fontId="24" fillId="4" borderId="1" xfId="0" applyNumberFormat="1" applyFont="1" applyFill="1" applyBorder="1" applyAlignment="1">
      <alignment horizontal="center" vertical="center" wrapText="1"/>
    </xf>
    <xf numFmtId="4" fontId="22" fillId="4" borderId="1" xfId="2" applyNumberFormat="1" applyFont="1" applyFill="1" applyBorder="1" applyAlignment="1">
      <alignment horizontal="center" vertical="center"/>
    </xf>
    <xf numFmtId="0" fontId="15" fillId="4" borderId="1" xfId="0" applyFont="1" applyFill="1" applyBorder="1" applyAlignment="1">
      <alignment vertical="center" wrapText="1"/>
    </xf>
    <xf numFmtId="168" fontId="15" fillId="4" borderId="1" xfId="0" applyNumberFormat="1" applyFont="1" applyFill="1" applyBorder="1" applyAlignment="1">
      <alignment horizontal="center" vertical="center" wrapText="1"/>
    </xf>
    <xf numFmtId="4" fontId="15" fillId="4" borderId="1" xfId="12" applyNumberFormat="1" applyFont="1" applyFill="1" applyBorder="1" applyAlignment="1">
      <alignment horizontal="center" vertical="center" wrapText="1"/>
    </xf>
    <xf numFmtId="4" fontId="15" fillId="5" borderId="1" xfId="12" applyNumberFormat="1" applyFont="1" applyFill="1" applyBorder="1" applyAlignment="1">
      <alignment horizontal="center" vertical="center" wrapText="1"/>
    </xf>
    <xf numFmtId="14" fontId="11" fillId="0" borderId="0" xfId="11" applyNumberFormat="1" applyFont="1" applyAlignment="1">
      <alignment vertical="center"/>
    </xf>
    <xf numFmtId="2" fontId="11" fillId="0" borderId="0" xfId="11" applyNumberFormat="1" applyFont="1" applyAlignment="1">
      <alignment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1" fillId="0" borderId="0" xfId="12" applyNumberFormat="1" applyFont="1" applyFill="1" applyBorder="1" applyAlignment="1">
      <alignment horizontal="left" vertical="center" wrapText="1"/>
    </xf>
    <xf numFmtId="0" fontId="11" fillId="0" borderId="0" xfId="0" applyFont="1" applyAlignment="1">
      <alignment horizontal="left" vertical="center" wrapText="1"/>
    </xf>
    <xf numFmtId="0" fontId="15" fillId="0" borderId="7" xfId="11" applyFont="1" applyBorder="1" applyAlignment="1">
      <alignment horizontal="center" vertical="center"/>
    </xf>
    <xf numFmtId="4" fontId="11" fillId="0" borderId="0" xfId="0" applyNumberFormat="1" applyFont="1" applyAlignment="1">
      <alignment horizontal="center" vertical="center"/>
    </xf>
    <xf numFmtId="4" fontId="13" fillId="0" borderId="0" xfId="0" applyNumberFormat="1" applyFont="1" applyAlignment="1">
      <alignment horizontal="center" vertical="center"/>
    </xf>
    <xf numFmtId="0" fontId="27" fillId="0" borderId="0" xfId="0" applyFont="1" applyAlignment="1">
      <alignment horizontal="left" vertical="center" wrapText="1"/>
    </xf>
    <xf numFmtId="166" fontId="13" fillId="0" borderId="0" xfId="12" applyNumberFormat="1" applyFont="1" applyFill="1" applyBorder="1" applyAlignment="1">
      <alignment horizontal="center" vertical="center"/>
    </xf>
    <xf numFmtId="166" fontId="13" fillId="0" borderId="0" xfId="12" applyNumberFormat="1" applyFont="1" applyFill="1" applyBorder="1" applyAlignment="1">
      <alignment horizontal="center" vertical="center" wrapText="1"/>
    </xf>
    <xf numFmtId="10" fontId="15" fillId="0" borderId="0" xfId="13" applyNumberFormat="1" applyFont="1" applyFill="1" applyBorder="1" applyAlignment="1">
      <alignment horizontal="center" vertical="center"/>
    </xf>
    <xf numFmtId="166" fontId="21" fillId="0" borderId="0" xfId="2" applyNumberFormat="1" applyFont="1" applyFill="1" applyBorder="1" applyAlignment="1">
      <alignment horizontal="center" vertical="center"/>
    </xf>
    <xf numFmtId="166" fontId="13" fillId="0" borderId="0" xfId="12" applyNumberFormat="1" applyFont="1" applyFill="1" applyBorder="1" applyAlignment="1">
      <alignment vertical="center" wrapText="1"/>
    </xf>
    <xf numFmtId="4" fontId="15" fillId="0" borderId="20" xfId="0" applyNumberFormat="1" applyFont="1" applyBorder="1" applyAlignment="1">
      <alignment horizontal="center" vertical="center" wrapText="1"/>
    </xf>
    <xf numFmtId="10" fontId="15" fillId="0" borderId="21" xfId="13" applyNumberFormat="1" applyFont="1" applyFill="1" applyBorder="1" applyAlignment="1">
      <alignment horizontal="center" vertical="center" wrapText="1"/>
    </xf>
    <xf numFmtId="4" fontId="22" fillId="4" borderId="20" xfId="0" applyNumberFormat="1" applyFont="1" applyFill="1" applyBorder="1" applyAlignment="1">
      <alignment horizontal="center" vertical="center"/>
    </xf>
    <xf numFmtId="10" fontId="15" fillId="4" borderId="21" xfId="13" applyNumberFormat="1" applyFont="1" applyFill="1" applyBorder="1" applyAlignment="1">
      <alignment horizontal="center" vertical="center" wrapText="1"/>
    </xf>
    <xf numFmtId="4" fontId="18" fillId="0" borderId="20" xfId="2" applyNumberFormat="1" applyFont="1" applyFill="1" applyBorder="1" applyAlignment="1">
      <alignment horizontal="center" vertical="center"/>
    </xf>
    <xf numFmtId="10" fontId="16" fillId="0" borderId="21" xfId="13" applyNumberFormat="1" applyFont="1" applyFill="1" applyBorder="1" applyAlignment="1">
      <alignment horizontal="center" vertical="center"/>
    </xf>
    <xf numFmtId="4" fontId="22" fillId="4" borderId="20" xfId="2" applyNumberFormat="1" applyFont="1" applyFill="1" applyBorder="1" applyAlignment="1">
      <alignment horizontal="center" vertical="center"/>
    </xf>
    <xf numFmtId="4" fontId="15" fillId="4" borderId="22" xfId="0" applyNumberFormat="1" applyFont="1" applyFill="1" applyBorder="1" applyAlignment="1">
      <alignment horizontal="center" vertical="center" wrapText="1"/>
    </xf>
    <xf numFmtId="4" fontId="22" fillId="4" borderId="23" xfId="2" applyNumberFormat="1" applyFont="1" applyFill="1" applyBorder="1" applyAlignment="1">
      <alignment horizontal="center" vertical="center"/>
    </xf>
    <xf numFmtId="10" fontId="15" fillId="4" borderId="24" xfId="13" applyNumberFormat="1" applyFont="1" applyFill="1" applyBorder="1" applyAlignment="1">
      <alignment horizontal="center" vertical="center" wrapText="1"/>
    </xf>
    <xf numFmtId="10" fontId="13" fillId="0" borderId="14" xfId="13" applyNumberFormat="1" applyFont="1" applyFill="1" applyBorder="1" applyAlignment="1">
      <alignment horizontal="center" vertical="center"/>
    </xf>
    <xf numFmtId="166" fontId="13" fillId="0" borderId="0" xfId="12" applyNumberFormat="1" applyFont="1" applyFill="1" applyBorder="1" applyAlignment="1">
      <alignment vertical="center"/>
    </xf>
    <xf numFmtId="10" fontId="13" fillId="0" borderId="26" xfId="13" applyNumberFormat="1" applyFont="1" applyFill="1" applyBorder="1" applyAlignment="1">
      <alignment horizontal="center" vertical="center" wrapText="1"/>
    </xf>
    <xf numFmtId="10" fontId="13" fillId="2" borderId="14" xfId="13" applyNumberFormat="1" applyFont="1" applyFill="1" applyBorder="1" applyAlignment="1">
      <alignment horizontal="center" vertical="center" wrapText="1"/>
    </xf>
    <xf numFmtId="10" fontId="16" fillId="0" borderId="1" xfId="9" applyNumberFormat="1" applyFont="1" applyFill="1" applyBorder="1" applyAlignment="1">
      <alignment horizontal="center" vertical="center"/>
    </xf>
    <xf numFmtId="4" fontId="16" fillId="0" borderId="0" xfId="9" applyNumberFormat="1" applyFont="1" applyFill="1" applyBorder="1" applyAlignment="1">
      <alignment horizontal="center" vertical="center"/>
    </xf>
    <xf numFmtId="0" fontId="10" fillId="0" borderId="0" xfId="7" applyFont="1" applyAlignment="1">
      <alignment horizontal="center"/>
    </xf>
    <xf numFmtId="49" fontId="10" fillId="0" borderId="0" xfId="7" applyNumberFormat="1" applyFont="1" applyAlignment="1">
      <alignment horizontal="left"/>
    </xf>
    <xf numFmtId="0" fontId="10" fillId="0" borderId="0" xfId="7" applyFont="1" applyAlignment="1">
      <alignment horizontal="left"/>
    </xf>
    <xf numFmtId="0" fontId="14" fillId="0" borderId="0" xfId="7" applyFont="1"/>
    <xf numFmtId="4" fontId="14" fillId="0" borderId="0" xfId="7" applyNumberFormat="1" applyFont="1" applyAlignment="1">
      <alignment horizontal="center"/>
    </xf>
    <xf numFmtId="10" fontId="24" fillId="0" borderId="1" xfId="7" applyNumberFormat="1" applyFont="1" applyBorder="1" applyAlignment="1">
      <alignment horizontal="center" vertical="center"/>
    </xf>
    <xf numFmtId="0" fontId="28" fillId="0" borderId="0" xfId="7" applyFont="1"/>
    <xf numFmtId="4" fontId="28" fillId="0" borderId="0" xfId="7" applyNumberFormat="1" applyFont="1" applyAlignment="1">
      <alignment horizontal="center"/>
    </xf>
    <xf numFmtId="10" fontId="10" fillId="0" borderId="29" xfId="13" applyNumberFormat="1" applyFont="1" applyBorder="1" applyAlignment="1">
      <alignment vertical="center"/>
    </xf>
    <xf numFmtId="10" fontId="14" fillId="0" borderId="29" xfId="13" applyNumberFormat="1" applyFont="1" applyBorder="1" applyAlignment="1">
      <alignment vertical="center"/>
    </xf>
    <xf numFmtId="4" fontId="11" fillId="0" borderId="31" xfId="0" applyNumberFormat="1" applyFont="1" applyBorder="1" applyAlignment="1">
      <alignment horizontal="center" vertical="center"/>
    </xf>
    <xf numFmtId="10" fontId="10" fillId="0" borderId="32" xfId="13" applyNumberFormat="1" applyFont="1" applyBorder="1" applyAlignment="1">
      <alignment vertical="center"/>
    </xf>
    <xf numFmtId="0" fontId="15" fillId="0" borderId="36" xfId="0" applyFont="1" applyBorder="1" applyAlignment="1">
      <alignment horizontal="center" vertical="center" wrapText="1"/>
    </xf>
    <xf numFmtId="4" fontId="15" fillId="0" borderId="37" xfId="0" applyNumberFormat="1" applyFont="1" applyBorder="1" applyAlignment="1">
      <alignment horizontal="center" vertical="center" wrapText="1"/>
    </xf>
    <xf numFmtId="3" fontId="23" fillId="4" borderId="36" xfId="0" applyNumberFormat="1" applyFont="1" applyFill="1" applyBorder="1" applyAlignment="1">
      <alignment horizontal="center" vertical="center" wrapText="1"/>
    </xf>
    <xf numFmtId="4" fontId="22" fillId="4" borderId="37" xfId="0" applyNumberFormat="1" applyFont="1" applyFill="1" applyBorder="1" applyAlignment="1">
      <alignment horizontal="center" vertical="center"/>
    </xf>
    <xf numFmtId="0" fontId="16" fillId="0" borderId="36" xfId="0" applyFont="1" applyBorder="1" applyAlignment="1">
      <alignment horizontal="center" vertical="center" wrapText="1"/>
    </xf>
    <xf numFmtId="4" fontId="18" fillId="0" borderId="37" xfId="2" applyNumberFormat="1" applyFont="1" applyFill="1" applyBorder="1" applyAlignment="1">
      <alignment horizontal="center" vertical="center"/>
    </xf>
    <xf numFmtId="4" fontId="22" fillId="4" borderId="37" xfId="2" applyNumberFormat="1" applyFont="1" applyFill="1" applyBorder="1" applyAlignment="1">
      <alignment horizontal="center" vertical="center"/>
    </xf>
    <xf numFmtId="4" fontId="18" fillId="0" borderId="37" xfId="2" applyNumberFormat="1"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9" fillId="3" borderId="38" xfId="0" applyFont="1" applyFill="1" applyBorder="1" applyAlignment="1">
      <alignment horizontal="center" vertical="center"/>
    </xf>
    <xf numFmtId="0" fontId="22" fillId="4" borderId="39" xfId="0" applyFont="1" applyFill="1" applyBorder="1" applyAlignment="1">
      <alignment horizontal="center" vertical="center" wrapText="1"/>
    </xf>
    <xf numFmtId="4" fontId="18" fillId="4" borderId="39" xfId="0" applyNumberFormat="1" applyFont="1" applyFill="1" applyBorder="1" applyAlignment="1">
      <alignment horizontal="center" vertical="center"/>
    </xf>
    <xf numFmtId="4" fontId="17" fillId="4" borderId="39" xfId="0" applyNumberFormat="1" applyFont="1" applyFill="1" applyBorder="1" applyAlignment="1">
      <alignment horizontal="center" vertical="center" wrapText="1"/>
    </xf>
    <xf numFmtId="4" fontId="15" fillId="4" borderId="40" xfId="0" applyNumberFormat="1" applyFont="1" applyFill="1" applyBorder="1" applyAlignment="1">
      <alignment horizontal="center" vertical="center" wrapText="1"/>
    </xf>
    <xf numFmtId="4" fontId="15" fillId="0" borderId="36" xfId="0" applyNumberFormat="1" applyFont="1" applyBorder="1" applyAlignment="1">
      <alignment horizontal="center" vertical="center" wrapText="1"/>
    </xf>
    <xf numFmtId="4" fontId="15" fillId="4" borderId="38" xfId="0" applyNumberFormat="1" applyFont="1" applyFill="1" applyBorder="1" applyAlignment="1">
      <alignment horizontal="center" vertical="center" wrapText="1"/>
    </xf>
    <xf numFmtId="1" fontId="15" fillId="0" borderId="7" xfId="11" applyNumberFormat="1" applyFont="1" applyBorder="1" applyAlignment="1">
      <alignment horizontal="center" vertical="center"/>
    </xf>
    <xf numFmtId="10" fontId="16" fillId="0" borderId="1" xfId="13" applyNumberFormat="1" applyFont="1" applyFill="1" applyBorder="1" applyAlignment="1">
      <alignment horizontal="center" vertical="center"/>
    </xf>
    <xf numFmtId="4" fontId="16" fillId="0" borderId="0" xfId="0" applyNumberFormat="1" applyFont="1" applyAlignment="1">
      <alignment horizontal="center" vertical="center" wrapText="1"/>
    </xf>
    <xf numFmtId="4" fontId="15" fillId="0" borderId="0" xfId="0" applyNumberFormat="1" applyFont="1" applyAlignment="1">
      <alignment vertical="center"/>
    </xf>
    <xf numFmtId="168" fontId="29" fillId="0" borderId="1" xfId="0" applyNumberFormat="1" applyFont="1" applyBorder="1" applyAlignment="1">
      <alignment horizontal="center" vertical="center" wrapText="1"/>
    </xf>
    <xf numFmtId="4" fontId="17" fillId="4" borderId="1" xfId="0" applyNumberFormat="1" applyFont="1" applyFill="1" applyBorder="1" applyAlignment="1">
      <alignment horizontal="center" vertical="center" wrapText="1"/>
    </xf>
    <xf numFmtId="168" fontId="17" fillId="4" borderId="1" xfId="0" applyNumberFormat="1" applyFont="1" applyFill="1" applyBorder="1" applyAlignment="1">
      <alignment horizontal="center" vertical="center" wrapText="1"/>
    </xf>
    <xf numFmtId="14" fontId="28" fillId="0" borderId="0" xfId="7" applyNumberFormat="1" applyFont="1"/>
    <xf numFmtId="14" fontId="10" fillId="0" borderId="0" xfId="7" applyNumberFormat="1" applyFont="1" applyAlignment="1">
      <alignment horizontal="left"/>
    </xf>
    <xf numFmtId="14" fontId="10" fillId="0" borderId="0" xfId="7" applyNumberFormat="1" applyFont="1" applyAlignment="1">
      <alignment horizontal="center"/>
    </xf>
    <xf numFmtId="4" fontId="16" fillId="0" borderId="0" xfId="0" applyNumberFormat="1" applyFont="1" applyAlignment="1">
      <alignment vertical="center"/>
    </xf>
    <xf numFmtId="170" fontId="13" fillId="0" borderId="0" xfId="2" applyNumberFormat="1" applyFont="1" applyFill="1" applyBorder="1" applyAlignment="1">
      <alignment horizontal="center" vertical="center"/>
    </xf>
    <xf numFmtId="168" fontId="29" fillId="0" borderId="9" xfId="0" applyNumberFormat="1" applyFont="1" applyBorder="1" applyAlignment="1">
      <alignment horizontal="center" vertical="center" wrapText="1"/>
    </xf>
    <xf numFmtId="0" fontId="27"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4" fontId="31" fillId="0" borderId="0" xfId="0" applyNumberFormat="1" applyFont="1" applyAlignment="1">
      <alignment horizontal="center" vertical="center"/>
    </xf>
    <xf numFmtId="4" fontId="30" fillId="0" borderId="1" xfId="11" applyNumberFormat="1" applyFont="1" applyBorder="1" applyAlignment="1">
      <alignment horizontal="center" vertical="center"/>
    </xf>
    <xf numFmtId="164" fontId="30" fillId="0" borderId="0" xfId="2" applyFont="1" applyFill="1" applyAlignment="1"/>
    <xf numFmtId="164" fontId="28" fillId="0" borderId="0" xfId="7" applyNumberFormat="1" applyFont="1"/>
    <xf numFmtId="14" fontId="25" fillId="0" borderId="0" xfId="11" applyNumberFormat="1" applyFont="1" applyAlignment="1">
      <alignment wrapText="1"/>
    </xf>
    <xf numFmtId="171" fontId="16" fillId="0" borderId="0" xfId="0" applyNumberFormat="1" applyFont="1" applyAlignment="1">
      <alignment vertical="center"/>
    </xf>
    <xf numFmtId="166" fontId="15" fillId="0" borderId="0" xfId="12" applyNumberFormat="1" applyFont="1" applyFill="1" applyBorder="1" applyAlignment="1">
      <alignment vertical="center" wrapText="1"/>
    </xf>
    <xf numFmtId="14" fontId="10" fillId="0" borderId="0" xfId="11" applyNumberFormat="1" applyFont="1"/>
    <xf numFmtId="172" fontId="13" fillId="0" borderId="0" xfId="2" applyNumberFormat="1" applyFont="1" applyFill="1" applyBorder="1" applyAlignment="1">
      <alignment vertical="center" wrapText="1"/>
    </xf>
    <xf numFmtId="14" fontId="16" fillId="0" borderId="0" xfId="11" applyNumberFormat="1" applyFont="1" applyAlignment="1">
      <alignment vertical="center"/>
    </xf>
    <xf numFmtId="2" fontId="15" fillId="0" borderId="0" xfId="2" applyNumberFormat="1" applyFont="1" applyFill="1" applyBorder="1" applyAlignment="1">
      <alignment horizontal="center" vertical="center"/>
    </xf>
    <xf numFmtId="166" fontId="17" fillId="0" borderId="0" xfId="12" applyNumberFormat="1" applyFont="1" applyFill="1" applyBorder="1" applyAlignment="1">
      <alignment vertical="center" wrapText="1"/>
    </xf>
    <xf numFmtId="44" fontId="10" fillId="0" borderId="0" xfId="12" applyFont="1" applyAlignment="1">
      <alignment horizontal="center" vertical="center"/>
    </xf>
    <xf numFmtId="44" fontId="16" fillId="0" borderId="0" xfId="12" applyFont="1" applyFill="1" applyBorder="1" applyAlignment="1">
      <alignment vertical="center"/>
    </xf>
    <xf numFmtId="44" fontId="10" fillId="0" borderId="0" xfId="12" applyFont="1" applyFill="1" applyBorder="1" applyAlignment="1">
      <alignment vertical="center"/>
    </xf>
    <xf numFmtId="164" fontId="32" fillId="0" borderId="0" xfId="2" applyFont="1" applyFill="1" applyBorder="1" applyAlignment="1">
      <alignment vertical="center"/>
    </xf>
    <xf numFmtId="164" fontId="25" fillId="0" borderId="0" xfId="2" applyFont="1" applyFill="1" applyBorder="1" applyAlignment="1">
      <alignment vertical="center"/>
    </xf>
    <xf numFmtId="166" fontId="13" fillId="0" borderId="14" xfId="12" applyNumberFormat="1" applyFont="1" applyFill="1" applyBorder="1" applyAlignment="1">
      <alignment horizontal="center" vertical="center" wrapText="1"/>
    </xf>
    <xf numFmtId="4" fontId="13" fillId="0" borderId="14" xfId="0" applyNumberFormat="1" applyFont="1" applyBorder="1" applyAlignment="1">
      <alignment horizontal="center" vertical="center" wrapText="1"/>
    </xf>
    <xf numFmtId="166" fontId="13" fillId="0" borderId="14" xfId="12" applyNumberFormat="1" applyFont="1" applyFill="1" applyBorder="1" applyAlignment="1">
      <alignment horizontal="center" vertical="center"/>
    </xf>
    <xf numFmtId="4" fontId="13" fillId="2" borderId="14" xfId="0" applyNumberFormat="1" applyFont="1" applyFill="1" applyBorder="1" applyAlignment="1">
      <alignment horizontal="center" vertical="center" wrapText="1"/>
    </xf>
    <xf numFmtId="10" fontId="15" fillId="0" borderId="15" xfId="13" applyNumberFormat="1" applyFont="1" applyFill="1" applyBorder="1" applyAlignment="1">
      <alignment horizontal="center" vertical="center"/>
    </xf>
    <xf numFmtId="10" fontId="15" fillId="0" borderId="16" xfId="13" applyNumberFormat="1" applyFont="1" applyFill="1" applyBorder="1" applyAlignment="1">
      <alignment horizontal="center" vertical="center"/>
    </xf>
    <xf numFmtId="10" fontId="15" fillId="0" borderId="17" xfId="13" applyNumberFormat="1" applyFont="1" applyFill="1" applyBorder="1" applyAlignment="1">
      <alignment horizontal="center" vertical="center"/>
    </xf>
    <xf numFmtId="10" fontId="15" fillId="0" borderId="18" xfId="13" applyNumberFormat="1" applyFont="1" applyFill="1" applyBorder="1" applyAlignment="1">
      <alignment horizontal="center" vertical="center"/>
    </xf>
    <xf numFmtId="10" fontId="15" fillId="0" borderId="6" xfId="13" applyNumberFormat="1" applyFont="1" applyFill="1" applyBorder="1" applyAlignment="1">
      <alignment horizontal="center" vertical="center"/>
    </xf>
    <xf numFmtId="10" fontId="15" fillId="0" borderId="19" xfId="13" applyNumberFormat="1" applyFont="1" applyFill="1" applyBorder="1" applyAlignment="1">
      <alignment horizontal="center" vertical="center"/>
    </xf>
    <xf numFmtId="0" fontId="15" fillId="0" borderId="30" xfId="0" applyFont="1" applyBorder="1" applyAlignment="1">
      <alignment horizontal="center" vertical="center"/>
    </xf>
    <xf numFmtId="0" fontId="15" fillId="0" borderId="32" xfId="0" applyFont="1" applyBorder="1" applyAlignment="1">
      <alignment horizontal="center" vertical="center"/>
    </xf>
    <xf numFmtId="4" fontId="13" fillId="0" borderId="14" xfId="0" applyNumberFormat="1" applyFont="1" applyBorder="1" applyAlignment="1">
      <alignment horizontal="center" vertical="center"/>
    </xf>
    <xf numFmtId="166" fontId="13" fillId="2" borderId="14" xfId="12" applyNumberFormat="1" applyFont="1" applyFill="1" applyBorder="1" applyAlignment="1">
      <alignment horizontal="center" vertical="center" wrapText="1"/>
    </xf>
    <xf numFmtId="0" fontId="20" fillId="2" borderId="14" xfId="0" applyFont="1" applyFill="1" applyBorder="1" applyAlignment="1">
      <alignment horizontal="center" vertical="center"/>
    </xf>
    <xf numFmtId="166" fontId="21" fillId="2" borderId="14" xfId="2" applyNumberFormat="1" applyFont="1" applyFill="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27" fillId="0" borderId="0" xfId="0" applyFont="1" applyAlignment="1">
      <alignment horizontal="left" vertical="center" wrapText="1"/>
    </xf>
    <xf numFmtId="0" fontId="27" fillId="0" borderId="12" xfId="0" applyFont="1" applyBorder="1" applyAlignment="1">
      <alignment horizontal="left" vertical="center" wrapText="1"/>
    </xf>
    <xf numFmtId="0" fontId="11" fillId="0" borderId="0" xfId="12" applyNumberFormat="1" applyFont="1" applyFill="1" applyBorder="1" applyAlignment="1">
      <alignment horizontal="left" vertical="center" wrapText="1"/>
    </xf>
    <xf numFmtId="0" fontId="11" fillId="0" borderId="12" xfId="12" applyNumberFormat="1" applyFont="1" applyFill="1" applyBorder="1" applyAlignment="1">
      <alignment horizontal="left" vertical="center" wrapText="1"/>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1" xfId="0" applyFont="1" applyBorder="1" applyAlignment="1">
      <alignment horizontal="center" vertical="center"/>
    </xf>
    <xf numFmtId="0" fontId="15" fillId="0" borderId="37" xfId="0" applyFont="1" applyBorder="1" applyAlignment="1">
      <alignment horizontal="center" vertical="center"/>
    </xf>
    <xf numFmtId="14" fontId="15" fillId="0" borderId="41" xfId="0" applyNumberFormat="1" applyFont="1" applyBorder="1" applyAlignment="1">
      <alignment horizontal="center" vertical="center"/>
    </xf>
    <xf numFmtId="14" fontId="15" fillId="0" borderId="42" xfId="0" applyNumberFormat="1" applyFont="1" applyBorder="1" applyAlignment="1">
      <alignment horizontal="center" vertical="center"/>
    </xf>
    <xf numFmtId="0" fontId="13" fillId="2" borderId="27" xfId="0" applyFont="1" applyFill="1" applyBorder="1" applyAlignment="1">
      <alignment horizontal="right" vertical="center" wrapText="1"/>
    </xf>
    <xf numFmtId="0" fontId="13" fillId="2" borderId="28" xfId="0" applyFont="1" applyFill="1" applyBorder="1" applyAlignment="1">
      <alignment horizontal="right" vertical="center" wrapText="1"/>
    </xf>
    <xf numFmtId="165" fontId="13" fillId="2" borderId="25" xfId="0" applyNumberFormat="1" applyFont="1" applyFill="1" applyBorder="1" applyAlignment="1">
      <alignment horizontal="left" vertical="center" wrapText="1"/>
    </xf>
    <xf numFmtId="165" fontId="13" fillId="2" borderId="26" xfId="0" applyNumberFormat="1" applyFont="1" applyFill="1" applyBorder="1" applyAlignment="1">
      <alignment horizontal="left" vertical="center" wrapText="1"/>
    </xf>
    <xf numFmtId="4" fontId="10" fillId="0" borderId="0" xfId="0" applyNumberFormat="1" applyFont="1" applyAlignment="1">
      <alignment horizontal="center" vertical="center"/>
    </xf>
    <xf numFmtId="44" fontId="31" fillId="0" borderId="0" xfId="0" applyNumberFormat="1" applyFont="1" applyAlignment="1">
      <alignment horizontal="center" vertical="center"/>
    </xf>
    <xf numFmtId="44" fontId="31" fillId="0" borderId="0" xfId="12" applyFont="1" applyAlignment="1">
      <alignment horizontal="center" vertical="center"/>
    </xf>
    <xf numFmtId="10" fontId="31" fillId="0" borderId="0" xfId="9" applyNumberFormat="1" applyFont="1" applyAlignment="1">
      <alignment horizontal="center" vertical="center"/>
    </xf>
    <xf numFmtId="166" fontId="31" fillId="0" borderId="0" xfId="12" applyNumberFormat="1" applyFont="1" applyAlignment="1">
      <alignment horizontal="center" vertical="center"/>
    </xf>
    <xf numFmtId="0" fontId="16" fillId="0" borderId="1" xfId="11" applyFont="1" applyBorder="1" applyAlignment="1">
      <alignment horizontal="center" vertical="center"/>
    </xf>
    <xf numFmtId="4" fontId="16" fillId="0" borderId="8" xfId="11" applyNumberFormat="1" applyFont="1" applyBorder="1" applyAlignment="1">
      <alignment horizontal="left" vertical="center" wrapText="1"/>
    </xf>
    <xf numFmtId="0" fontId="16" fillId="0" borderId="8" xfId="11" applyFont="1" applyBorder="1" applyAlignment="1">
      <alignment horizontal="left" vertical="center" wrapText="1"/>
    </xf>
    <xf numFmtId="4" fontId="16" fillId="0" borderId="2" xfId="9" applyNumberFormat="1" applyFont="1" applyFill="1" applyBorder="1" applyAlignment="1">
      <alignment horizontal="center" vertical="center"/>
    </xf>
    <xf numFmtId="4" fontId="16" fillId="0" borderId="5" xfId="9" applyNumberFormat="1" applyFont="1" applyFill="1" applyBorder="1" applyAlignment="1">
      <alignment horizontal="center" vertical="center"/>
    </xf>
    <xf numFmtId="0" fontId="13" fillId="0" borderId="4" xfId="11" applyFont="1" applyBorder="1" applyAlignment="1">
      <alignment horizontal="center" vertical="center"/>
    </xf>
    <xf numFmtId="0" fontId="13" fillId="0" borderId="0" xfId="11" applyFont="1" applyAlignment="1">
      <alignment horizontal="center" vertical="center"/>
    </xf>
    <xf numFmtId="0" fontId="13" fillId="0" borderId="12" xfId="11" applyFont="1" applyBorder="1" applyAlignment="1">
      <alignment horizontal="center" vertical="center"/>
    </xf>
    <xf numFmtId="0" fontId="11" fillId="0" borderId="4" xfId="11" applyFont="1" applyBorder="1" applyAlignment="1">
      <alignment horizontal="center" vertical="center" wrapText="1"/>
    </xf>
    <xf numFmtId="0" fontId="11" fillId="0" borderId="0" xfId="11" applyFont="1" applyAlignment="1">
      <alignment horizontal="center" vertical="center" wrapText="1"/>
    </xf>
    <xf numFmtId="0" fontId="11" fillId="0" borderId="12" xfId="11" applyFont="1" applyBorder="1" applyAlignment="1">
      <alignment horizontal="center" vertical="center" wrapText="1"/>
    </xf>
    <xf numFmtId="0" fontId="11" fillId="0" borderId="4" xfId="11" applyFont="1" applyBorder="1" applyAlignment="1">
      <alignment horizontal="center" vertical="center"/>
    </xf>
    <xf numFmtId="0" fontId="11" fillId="0" borderId="0" xfId="11" applyFont="1" applyAlignment="1">
      <alignment horizontal="center" vertical="center"/>
    </xf>
    <xf numFmtId="0" fontId="11" fillId="0" borderId="12" xfId="11" applyFont="1" applyBorder="1" applyAlignment="1">
      <alignment horizontal="center" vertical="center"/>
    </xf>
    <xf numFmtId="0" fontId="15" fillId="0" borderId="5" xfId="11" applyFont="1" applyBorder="1" applyAlignment="1">
      <alignment horizontal="center" vertical="center"/>
    </xf>
    <xf numFmtId="0" fontId="15" fillId="0" borderId="6" xfId="11" applyFont="1" applyBorder="1" applyAlignment="1">
      <alignment horizontal="center" vertical="center"/>
    </xf>
    <xf numFmtId="0" fontId="15" fillId="0" borderId="7" xfId="11" applyFont="1" applyBorder="1" applyAlignment="1">
      <alignment horizontal="center" vertical="center"/>
    </xf>
    <xf numFmtId="0" fontId="15" fillId="0" borderId="11" xfId="11" applyFont="1" applyBorder="1" applyAlignment="1">
      <alignment horizontal="center" vertical="center"/>
    </xf>
    <xf numFmtId="0" fontId="15" fillId="0" borderId="2" xfId="11" applyFont="1" applyBorder="1" applyAlignment="1">
      <alignment horizontal="center" vertical="center"/>
    </xf>
    <xf numFmtId="0" fontId="15" fillId="0" borderId="10" xfId="11" applyFont="1" applyBorder="1" applyAlignment="1">
      <alignment horizontal="center" vertical="center" wrapText="1"/>
    </xf>
    <xf numFmtId="0" fontId="15" fillId="0" borderId="12" xfId="11" applyFont="1" applyBorder="1" applyAlignment="1">
      <alignment horizontal="center" vertical="center" wrapText="1"/>
    </xf>
    <xf numFmtId="0" fontId="16" fillId="0" borderId="1" xfId="11" applyFont="1" applyBorder="1" applyAlignment="1">
      <alignment horizontal="right" vertical="center"/>
    </xf>
    <xf numFmtId="0" fontId="16" fillId="0" borderId="2" xfId="11" applyFont="1" applyBorder="1" applyAlignment="1">
      <alignment horizontal="left" vertical="center" wrapText="1"/>
    </xf>
    <xf numFmtId="4" fontId="16" fillId="0" borderId="4" xfId="9" applyNumberFormat="1" applyFont="1" applyFill="1" applyBorder="1" applyAlignment="1">
      <alignment horizontal="center" vertical="center"/>
    </xf>
    <xf numFmtId="4" fontId="16" fillId="0" borderId="1" xfId="11" applyNumberFormat="1" applyFont="1" applyBorder="1" applyAlignment="1">
      <alignment horizontal="left" vertical="center" wrapText="1"/>
    </xf>
    <xf numFmtId="0" fontId="16" fillId="0" borderId="1" xfId="11" applyFont="1" applyBorder="1" applyAlignment="1">
      <alignment horizontal="left" vertical="center" wrapText="1"/>
    </xf>
    <xf numFmtId="4" fontId="16" fillId="0" borderId="8" xfId="9" applyNumberFormat="1" applyFont="1" applyFill="1" applyBorder="1" applyAlignment="1">
      <alignment horizontal="center" vertical="center"/>
    </xf>
    <xf numFmtId="4" fontId="15" fillId="0" borderId="1" xfId="9" applyNumberFormat="1" applyFont="1" applyFill="1" applyBorder="1" applyAlignment="1">
      <alignment horizontal="center" vertical="center"/>
    </xf>
    <xf numFmtId="0" fontId="15" fillId="0" borderId="1" xfId="11" applyFont="1" applyBorder="1" applyAlignment="1">
      <alignment horizontal="right" vertical="center"/>
    </xf>
    <xf numFmtId="0" fontId="10"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vertical="center"/>
    </xf>
    <xf numFmtId="171" fontId="16" fillId="0" borderId="0" xfId="0" applyNumberFormat="1" applyFont="1" applyFill="1" applyAlignment="1">
      <alignment vertical="center"/>
    </xf>
    <xf numFmtId="4" fontId="16" fillId="0" borderId="0" xfId="0" applyNumberFormat="1" applyFont="1" applyFill="1" applyAlignment="1">
      <alignment vertical="center"/>
    </xf>
    <xf numFmtId="171" fontId="16" fillId="0" borderId="0" xfId="0" applyNumberFormat="1" applyFont="1" applyFill="1" applyAlignment="1">
      <alignment vertical="center" wrapText="1"/>
    </xf>
    <xf numFmtId="169" fontId="10" fillId="0" borderId="0" xfId="0" applyNumberFormat="1" applyFont="1" applyFill="1" applyAlignment="1">
      <alignment vertical="center"/>
    </xf>
  </cellXfs>
  <cellStyles count="30">
    <cellStyle name="Moeda" xfId="12" builtinId="4"/>
    <cellStyle name="Moeda 2" xfId="22" xr:uid="{00000000-0005-0000-0000-000001000000}"/>
    <cellStyle name="Normal" xfId="0" builtinId="0"/>
    <cellStyle name="Normal 10 20" xfId="7" xr:uid="{00000000-0005-0000-0000-000003000000}"/>
    <cellStyle name="Normal 2" xfId="1" xr:uid="{00000000-0005-0000-0000-000004000000}"/>
    <cellStyle name="Normal 2 2" xfId="4" xr:uid="{00000000-0005-0000-0000-000005000000}"/>
    <cellStyle name="Normal 2 2 2" xfId="10" xr:uid="{00000000-0005-0000-0000-000006000000}"/>
    <cellStyle name="Normal 2 2 2 2" xfId="23" xr:uid="{00000000-0005-0000-0000-000007000000}"/>
    <cellStyle name="Normal 2 3" xfId="11" xr:uid="{00000000-0005-0000-0000-000008000000}"/>
    <cellStyle name="Normal 3" xfId="5" xr:uid="{00000000-0005-0000-0000-000009000000}"/>
    <cellStyle name="Normal 3 2" xfId="20" xr:uid="{00000000-0005-0000-0000-00000A000000}"/>
    <cellStyle name="Normal 4" xfId="14" xr:uid="{00000000-0005-0000-0000-00000B000000}"/>
    <cellStyle name="Normal 4 2" xfId="24" xr:uid="{00000000-0005-0000-0000-00000C000000}"/>
    <cellStyle name="Normal 4 3" xfId="29" xr:uid="{00000000-0005-0000-0000-00000D000000}"/>
    <cellStyle name="Normal 5" xfId="17" xr:uid="{00000000-0005-0000-0000-00000E000000}"/>
    <cellStyle name="Normal 6" xfId="18" xr:uid="{00000000-0005-0000-0000-00000F000000}"/>
    <cellStyle name="Normal 7" xfId="21" xr:uid="{00000000-0005-0000-0000-000010000000}"/>
    <cellStyle name="Normal 8" xfId="28" xr:uid="{00000000-0005-0000-0000-000011000000}"/>
    <cellStyle name="Porcentagem" xfId="13" builtinId="5"/>
    <cellStyle name="Porcentagem 2" xfId="9" xr:uid="{00000000-0005-0000-0000-000013000000}"/>
    <cellStyle name="Porcentagem 3" xfId="6" xr:uid="{00000000-0005-0000-0000-000014000000}"/>
    <cellStyle name="Porcentagem 4" xfId="15" xr:uid="{00000000-0005-0000-0000-000015000000}"/>
    <cellStyle name="Porcentagem 5" xfId="19" xr:uid="{00000000-0005-0000-0000-000016000000}"/>
    <cellStyle name="Separador de milhares 2" xfId="3" xr:uid="{00000000-0005-0000-0000-000017000000}"/>
    <cellStyle name="Separador de milhares 2 2" xfId="25" xr:uid="{00000000-0005-0000-0000-000018000000}"/>
    <cellStyle name="Vírgula" xfId="2" builtinId="3"/>
    <cellStyle name="Vírgula 2" xfId="8" xr:uid="{00000000-0005-0000-0000-00001A000000}"/>
    <cellStyle name="Vírgula 2 2" xfId="26" xr:uid="{00000000-0005-0000-0000-00001B000000}"/>
    <cellStyle name="Vírgula 3" xfId="16" xr:uid="{00000000-0005-0000-0000-00001C000000}"/>
    <cellStyle name="Vírgula 4" xfId="27" xr:uid="{00000000-0005-0000-0000-00001D000000}"/>
  </cellStyles>
  <dxfs count="50">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190500</xdr:colOff>
      <xdr:row>1</xdr:row>
      <xdr:rowOff>49439</xdr:rowOff>
    </xdr:from>
    <xdr:to>
      <xdr:col>11</xdr:col>
      <xdr:colOff>474934</xdr:colOff>
      <xdr:row>6</xdr:row>
      <xdr:rowOff>34436</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58300" y="211364"/>
          <a:ext cx="1979884" cy="8422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485390</xdr:colOff>
      <xdr:row>1</xdr:row>
      <xdr:rowOff>148299</xdr:rowOff>
    </xdr:from>
    <xdr:to>
      <xdr:col>27</xdr:col>
      <xdr:colOff>397565</xdr:colOff>
      <xdr:row>6</xdr:row>
      <xdr:rowOff>161152</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81760" y="322234"/>
          <a:ext cx="2181609" cy="115585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20TECNICENTER/AA%20UFERSA%20LAB%20MEDICINA/PROPOSTA/LMED_PROPOSTA_PARA%20VICEN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sheetName val="CRONO"/>
      <sheetName val="COMPOSIÇÕES"/>
      <sheetName val="INSUMOS"/>
      <sheetName val="BDI"/>
      <sheetName val="ENCARGOS"/>
      <sheetName val="COMPOSIÇÕES (2)"/>
      <sheetName val="TEMPORÁRIO"/>
      <sheetName val="ORDEM"/>
      <sheetName val="BÁSICO"/>
      <sheetName val="CRONO 2"/>
      <sheetName val="COTAÇÕES"/>
    </sheetNames>
    <sheetDataSet>
      <sheetData sheetId="0">
        <row r="3">
          <cell r="C3" t="str">
            <v>Obra: Construção do Bloco de Laboratórios de Habilidades do Curso de Medicina</v>
          </cell>
        </row>
        <row r="10">
          <cell r="B10" t="str">
            <v>SERVIÇOS PRELIMINARES</v>
          </cell>
        </row>
        <row r="27">
          <cell r="B27" t="str">
            <v>MOVIMENTO DE TERRA</v>
          </cell>
        </row>
        <row r="32">
          <cell r="B32" t="str">
            <v>FUNDAÇÕES</v>
          </cell>
        </row>
        <row r="48">
          <cell r="B48" t="str">
            <v>ESTRUTURA</v>
          </cell>
        </row>
        <row r="73">
          <cell r="B73" t="str">
            <v>ALVENARIAS</v>
          </cell>
        </row>
        <row r="85">
          <cell r="B85" t="str">
            <v>COBERTURA</v>
          </cell>
        </row>
        <row r="90">
          <cell r="B90" t="str">
            <v>FORRO</v>
          </cell>
        </row>
        <row r="92">
          <cell r="B92" t="str">
            <v>INSTALAÇÕES ELÉTRICAS</v>
          </cell>
        </row>
        <row r="129">
          <cell r="B129" t="str">
            <v>INSTALAÇÕES DE LÓGICA</v>
          </cell>
        </row>
        <row r="146">
          <cell r="B146" t="str">
            <v>AR-CONDICIONADO</v>
          </cell>
        </row>
        <row r="149">
          <cell r="B149" t="str">
            <v>SISTEMA DE PROTEÇÃO CONTRA DESCARGAS ATMOSFÉRICAS - SPDA</v>
          </cell>
        </row>
        <row r="160">
          <cell r="B160" t="str">
            <v>INSTALAÇÕES HIDRÁULICAS</v>
          </cell>
        </row>
        <row r="176">
          <cell r="B176" t="str">
            <v>INSTALAÇÕES SANITÁRIAS</v>
          </cell>
        </row>
        <row r="210">
          <cell r="B210" t="str">
            <v>LOUÇAS, METAIS, BANCADAS E DIVISÓRIAS</v>
          </cell>
        </row>
        <row r="234">
          <cell r="B234" t="str">
            <v>INSTALAÇÕES DE ÁGUAS PLUVIAIS</v>
          </cell>
        </row>
        <row r="241">
          <cell r="B241" t="str">
            <v>SISTEMA DE PROTEÇÃO E COMBATE A INCÊNDIO</v>
          </cell>
        </row>
        <row r="261">
          <cell r="B261" t="str">
            <v>REVESTIMENTOS</v>
          </cell>
        </row>
        <row r="273">
          <cell r="B273" t="str">
            <v>PAVIMENTAÇÃO</v>
          </cell>
        </row>
        <row r="281">
          <cell r="B281" t="str">
            <v>ESQUADRIAS, FERRAGENS E VIDROS</v>
          </cell>
        </row>
        <row r="297">
          <cell r="B297" t="str">
            <v>PINTURA</v>
          </cell>
        </row>
        <row r="307">
          <cell r="B307" t="str">
            <v>IMPERMEABILIZAÇÃO</v>
          </cell>
        </row>
        <row r="311">
          <cell r="B311" t="str">
            <v>DIVERSOS</v>
          </cell>
        </row>
        <row r="320">
          <cell r="B320" t="str">
            <v>URBANIZAÇÃO PARCIAL DE ESTACIONAMENTO</v>
          </cell>
        </row>
        <row r="327">
          <cell r="B327" t="str">
            <v>ADMINISTRAÇÃO</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383"/>
  <sheetViews>
    <sheetView showZeros="0" tabSelected="1" zoomScale="85" zoomScaleNormal="85" zoomScaleSheetLayoutView="20" workbookViewId="0">
      <selection activeCell="A5" sqref="A5:G5"/>
    </sheetView>
  </sheetViews>
  <sheetFormatPr defaultRowHeight="12.75" x14ac:dyDescent="0.2"/>
  <cols>
    <col min="1" max="1" width="7.7109375" style="2" customWidth="1"/>
    <col min="2" max="2" width="49.5703125" style="3" customWidth="1"/>
    <col min="3" max="3" width="7.7109375" style="1" customWidth="1"/>
    <col min="4" max="4" width="11.7109375" style="2" customWidth="1"/>
    <col min="5" max="6" width="11.7109375" style="41" customWidth="1"/>
    <col min="7" max="7" width="14.5703125" style="6" customWidth="1"/>
    <col min="8" max="8" width="11.7109375" style="6" customWidth="1"/>
    <col min="9" max="9" width="13.140625" style="6" customWidth="1"/>
    <col min="10" max="10" width="13.42578125" style="6" customWidth="1"/>
    <col min="11" max="11" width="13.140625" style="6" customWidth="1"/>
    <col min="12" max="12" width="11.7109375" style="32" customWidth="1"/>
    <col min="13" max="13" width="8.85546875" style="2" customWidth="1"/>
    <col min="14" max="14" width="14.5703125" style="234" customWidth="1"/>
    <col min="15" max="15" width="9.140625" style="1"/>
    <col min="16" max="16" width="13.7109375" style="1" customWidth="1"/>
    <col min="17" max="17" width="9.140625" style="1"/>
    <col min="18" max="18" width="13.7109375" style="1" customWidth="1"/>
    <col min="19" max="16384" width="9.140625" style="1"/>
  </cols>
  <sheetData>
    <row r="1" spans="1:16" x14ac:dyDescent="0.2">
      <c r="A1" s="14"/>
      <c r="B1" s="179" t="s">
        <v>0</v>
      </c>
      <c r="C1" s="179"/>
      <c r="D1" s="179"/>
      <c r="E1" s="179"/>
      <c r="F1" s="72"/>
      <c r="G1" s="34"/>
      <c r="H1" s="78"/>
      <c r="I1" s="78"/>
      <c r="J1" s="112"/>
      <c r="K1" s="112"/>
      <c r="L1" s="113"/>
    </row>
    <row r="2" spans="1:16" x14ac:dyDescent="0.2">
      <c r="A2" s="15"/>
      <c r="B2" s="180" t="s">
        <v>1</v>
      </c>
      <c r="C2" s="180"/>
      <c r="D2" s="180"/>
      <c r="E2" s="180"/>
      <c r="F2" s="73"/>
      <c r="G2" s="35"/>
      <c r="H2" s="78"/>
      <c r="I2" s="78"/>
      <c r="J2" s="78"/>
      <c r="K2" s="78"/>
      <c r="L2" s="110"/>
      <c r="M2" s="2" t="s">
        <v>75</v>
      </c>
    </row>
    <row r="3" spans="1:16" x14ac:dyDescent="0.2">
      <c r="A3" s="15"/>
      <c r="B3" s="181" t="s">
        <v>14</v>
      </c>
      <c r="C3" s="181"/>
      <c r="D3" s="181"/>
      <c r="E3" s="181"/>
      <c r="F3" s="74"/>
      <c r="G3" s="36"/>
      <c r="H3" s="79"/>
      <c r="I3" s="79"/>
      <c r="J3" s="79"/>
      <c r="K3" s="79"/>
      <c r="L3" s="110"/>
      <c r="M3" s="37">
        <v>0.23050000000000001</v>
      </c>
    </row>
    <row r="4" spans="1:16" ht="12.75" customHeight="1" x14ac:dyDescent="0.2">
      <c r="A4" s="182" t="s">
        <v>459</v>
      </c>
      <c r="B4" s="182"/>
      <c r="C4" s="182"/>
      <c r="D4" s="182"/>
      <c r="E4" s="182"/>
      <c r="F4" s="182"/>
      <c r="G4" s="183"/>
      <c r="H4" s="80"/>
      <c r="I4" s="80"/>
      <c r="J4" s="80"/>
      <c r="K4" s="80"/>
      <c r="L4" s="110"/>
    </row>
    <row r="5" spans="1:16" s="16" customFormat="1" ht="14.25" customHeight="1" x14ac:dyDescent="0.2">
      <c r="A5" s="184" t="s">
        <v>76</v>
      </c>
      <c r="B5" s="184"/>
      <c r="C5" s="184"/>
      <c r="D5" s="184"/>
      <c r="E5" s="184"/>
      <c r="F5" s="184"/>
      <c r="G5" s="185"/>
      <c r="H5" s="75"/>
      <c r="I5" s="75"/>
      <c r="J5" s="75"/>
      <c r="K5" s="75"/>
      <c r="L5" s="111"/>
      <c r="M5" s="38"/>
      <c r="N5" s="235"/>
    </row>
    <row r="6" spans="1:16" s="16" customFormat="1" ht="15" customHeight="1" x14ac:dyDescent="0.2">
      <c r="A6" s="186" t="s">
        <v>460</v>
      </c>
      <c r="B6" s="186"/>
      <c r="C6" s="186"/>
      <c r="D6" s="186"/>
      <c r="E6" s="186"/>
      <c r="F6" s="186"/>
      <c r="G6" s="187"/>
      <c r="H6" s="76"/>
      <c r="I6" s="76"/>
      <c r="J6" s="76"/>
      <c r="K6" s="76"/>
      <c r="L6" s="111"/>
      <c r="M6" s="38"/>
      <c r="N6" s="235"/>
    </row>
    <row r="7" spans="1:16" ht="12.75" customHeight="1" x14ac:dyDescent="0.2">
      <c r="A7" s="186" t="s">
        <v>461</v>
      </c>
      <c r="B7" s="186"/>
      <c r="C7" s="186"/>
      <c r="D7" s="186"/>
      <c r="E7" s="186"/>
      <c r="F7" s="186"/>
      <c r="G7" s="187"/>
      <c r="H7" s="76"/>
      <c r="I7" s="76"/>
      <c r="J7" s="76"/>
      <c r="K7" s="76"/>
      <c r="L7" s="110"/>
    </row>
    <row r="8" spans="1:16" ht="13.5" thickBot="1" x14ac:dyDescent="0.25">
      <c r="L8" s="110"/>
    </row>
    <row r="9" spans="1:16" s="18" customFormat="1" ht="15" customHeight="1" x14ac:dyDescent="0.2">
      <c r="A9" s="188" t="s">
        <v>12</v>
      </c>
      <c r="B9" s="189"/>
      <c r="C9" s="189"/>
      <c r="D9" s="189"/>
      <c r="E9" s="189"/>
      <c r="F9" s="189"/>
      <c r="G9" s="190"/>
      <c r="H9" s="173" t="s">
        <v>261</v>
      </c>
      <c r="I9" s="174"/>
      <c r="J9" s="167" t="s">
        <v>264</v>
      </c>
      <c r="K9" s="168"/>
      <c r="L9" s="169"/>
      <c r="M9" s="39"/>
      <c r="N9" s="236"/>
    </row>
    <row r="10" spans="1:16" s="18" customFormat="1" ht="15" customHeight="1" x14ac:dyDescent="0.2">
      <c r="A10" s="191"/>
      <c r="B10" s="192"/>
      <c r="C10" s="192"/>
      <c r="D10" s="192"/>
      <c r="E10" s="192"/>
      <c r="F10" s="192"/>
      <c r="G10" s="193"/>
      <c r="H10" s="194">
        <v>43759</v>
      </c>
      <c r="I10" s="195"/>
      <c r="J10" s="170"/>
      <c r="K10" s="171"/>
      <c r="L10" s="172"/>
      <c r="M10" s="39"/>
      <c r="N10" s="236"/>
    </row>
    <row r="11" spans="1:16" s="19" customFormat="1" ht="31.5" x14ac:dyDescent="0.2">
      <c r="A11" s="114" t="s">
        <v>2</v>
      </c>
      <c r="B11" s="8" t="s">
        <v>3</v>
      </c>
      <c r="C11" s="8" t="s">
        <v>4</v>
      </c>
      <c r="D11" s="8" t="s">
        <v>58</v>
      </c>
      <c r="E11" s="21" t="s">
        <v>13</v>
      </c>
      <c r="F11" s="21" t="s">
        <v>254</v>
      </c>
      <c r="G11" s="115" t="s">
        <v>458</v>
      </c>
      <c r="H11" s="128" t="s">
        <v>262</v>
      </c>
      <c r="I11" s="115" t="s">
        <v>263</v>
      </c>
      <c r="J11" s="86" t="s">
        <v>265</v>
      </c>
      <c r="K11" s="21" t="s">
        <v>263</v>
      </c>
      <c r="L11" s="87" t="s">
        <v>59</v>
      </c>
      <c r="M11" s="40"/>
      <c r="N11" s="237"/>
    </row>
    <row r="12" spans="1:16" s="57" customFormat="1" ht="20.100000000000001" customHeight="1" x14ac:dyDescent="0.2">
      <c r="A12" s="116">
        <v>1</v>
      </c>
      <c r="B12" s="59" t="s">
        <v>17</v>
      </c>
      <c r="C12" s="60"/>
      <c r="D12" s="61"/>
      <c r="E12" s="62"/>
      <c r="F12" s="62"/>
      <c r="G12" s="117">
        <f>SUM(G13:G28)</f>
        <v>66869.289685156196</v>
      </c>
      <c r="H12" s="61"/>
      <c r="I12" s="117">
        <f>SUM(I13:I28)</f>
        <v>29611.728428367685</v>
      </c>
      <c r="J12" s="88"/>
      <c r="K12" s="63">
        <f>SUM(K13:K28)</f>
        <v>29611.728428367685</v>
      </c>
      <c r="L12" s="89">
        <f>K12/G12</f>
        <v>0.44283001311648396</v>
      </c>
      <c r="M12" s="56"/>
      <c r="N12" s="238"/>
      <c r="P12" s="133"/>
    </row>
    <row r="13" spans="1:16" s="18" customFormat="1" ht="10.5" x14ac:dyDescent="0.2">
      <c r="A13" s="118" t="s">
        <v>24</v>
      </c>
      <c r="B13" s="4" t="s">
        <v>60</v>
      </c>
      <c r="C13" s="7" t="s">
        <v>61</v>
      </c>
      <c r="D13" s="42">
        <v>1</v>
      </c>
      <c r="E13" s="43">
        <v>436</v>
      </c>
      <c r="F13" s="43">
        <f t="shared" ref="F13:F28" si="0">E13*(1+$M$3)</f>
        <v>536.49799999999993</v>
      </c>
      <c r="G13" s="119">
        <f>D13*F13</f>
        <v>536.49799999999993</v>
      </c>
      <c r="H13" s="134">
        <v>1</v>
      </c>
      <c r="I13" s="119">
        <f>H13*$F13</f>
        <v>536.49799999999993</v>
      </c>
      <c r="J13" s="90">
        <f>H13</f>
        <v>1</v>
      </c>
      <c r="K13" s="17">
        <f>J13*$F13</f>
        <v>536.49799999999993</v>
      </c>
      <c r="L13" s="91">
        <f t="shared" ref="L13:L28" si="1">IF(AND(J13&gt;0,D13&gt;0),J13/D13,0)</f>
        <v>1</v>
      </c>
      <c r="M13" s="5"/>
      <c r="N13" s="236"/>
      <c r="P13" s="133"/>
    </row>
    <row r="14" spans="1:16" s="18" customFormat="1" ht="10.5" x14ac:dyDescent="0.2">
      <c r="A14" s="118" t="s">
        <v>25</v>
      </c>
      <c r="B14" s="4" t="s">
        <v>62</v>
      </c>
      <c r="C14" s="7" t="s">
        <v>5</v>
      </c>
      <c r="D14" s="42">
        <v>6</v>
      </c>
      <c r="E14" s="43">
        <v>355.62242316419997</v>
      </c>
      <c r="F14" s="43">
        <f t="shared" si="0"/>
        <v>437.59339170354804</v>
      </c>
      <c r="G14" s="119">
        <f t="shared" ref="G14:G28" si="2">D14*F14</f>
        <v>2625.560350221288</v>
      </c>
      <c r="H14" s="134">
        <v>6</v>
      </c>
      <c r="I14" s="119">
        <f t="shared" ref="I14:I77" si="3">H14*$F14</f>
        <v>2625.560350221288</v>
      </c>
      <c r="J14" s="90">
        <f t="shared" ref="J14:J77" si="4">H14</f>
        <v>6</v>
      </c>
      <c r="K14" s="17">
        <f t="shared" ref="K14:K77" si="5">J14*$F14</f>
        <v>2625.560350221288</v>
      </c>
      <c r="L14" s="91">
        <f t="shared" si="1"/>
        <v>1</v>
      </c>
      <c r="M14" s="5"/>
      <c r="N14" s="236"/>
      <c r="P14" s="133"/>
    </row>
    <row r="15" spans="1:16" s="18" customFormat="1" ht="10.5" x14ac:dyDescent="0.2">
      <c r="A15" s="118" t="s">
        <v>26</v>
      </c>
      <c r="B15" s="4" t="s">
        <v>464</v>
      </c>
      <c r="C15" s="7" t="s">
        <v>5</v>
      </c>
      <c r="D15" s="42">
        <v>2362.7600000000002</v>
      </c>
      <c r="E15" s="43">
        <v>1.0619164681440001</v>
      </c>
      <c r="F15" s="43">
        <f t="shared" si="0"/>
        <v>1.306688214051192</v>
      </c>
      <c r="G15" s="119">
        <f t="shared" si="2"/>
        <v>3087.3906446315946</v>
      </c>
      <c r="H15" s="134">
        <v>2362.7600000000002</v>
      </c>
      <c r="I15" s="119">
        <f t="shared" si="3"/>
        <v>3087.3906446315946</v>
      </c>
      <c r="J15" s="90">
        <f t="shared" si="4"/>
        <v>2362.7600000000002</v>
      </c>
      <c r="K15" s="17">
        <f t="shared" si="5"/>
        <v>3087.3906446315946</v>
      </c>
      <c r="L15" s="91">
        <f t="shared" si="1"/>
        <v>1</v>
      </c>
      <c r="M15" s="5"/>
      <c r="N15" s="236"/>
      <c r="P15" s="133"/>
    </row>
    <row r="16" spans="1:16" s="18" customFormat="1" ht="31.5" x14ac:dyDescent="0.2">
      <c r="A16" s="118" t="s">
        <v>27</v>
      </c>
      <c r="B16" s="4" t="s">
        <v>465</v>
      </c>
      <c r="C16" s="7" t="s">
        <v>5</v>
      </c>
      <c r="D16" s="42">
        <v>200</v>
      </c>
      <c r="E16" s="43">
        <v>51.38329192402</v>
      </c>
      <c r="F16" s="43">
        <f t="shared" si="0"/>
        <v>63.227140712506603</v>
      </c>
      <c r="G16" s="119">
        <f t="shared" si="2"/>
        <v>12645.428142501321</v>
      </c>
      <c r="H16" s="134">
        <v>200</v>
      </c>
      <c r="I16" s="119">
        <f t="shared" si="3"/>
        <v>12645.428142501321</v>
      </c>
      <c r="J16" s="90">
        <f t="shared" si="4"/>
        <v>200</v>
      </c>
      <c r="K16" s="17">
        <f t="shared" si="5"/>
        <v>12645.428142501321</v>
      </c>
      <c r="L16" s="91">
        <f t="shared" si="1"/>
        <v>1</v>
      </c>
      <c r="M16" s="5"/>
      <c r="N16" s="236"/>
      <c r="P16" s="133"/>
    </row>
    <row r="17" spans="1:16" s="18" customFormat="1" ht="31.5" x14ac:dyDescent="0.2">
      <c r="A17" s="118" t="s">
        <v>40</v>
      </c>
      <c r="B17" s="4" t="s">
        <v>275</v>
      </c>
      <c r="C17" s="7" t="s">
        <v>5</v>
      </c>
      <c r="D17" s="42">
        <v>4</v>
      </c>
      <c r="E17" s="43">
        <v>393.89382530920142</v>
      </c>
      <c r="F17" s="43">
        <f t="shared" si="0"/>
        <v>484.68635204297232</v>
      </c>
      <c r="G17" s="119">
        <f t="shared" si="2"/>
        <v>1938.7454081718893</v>
      </c>
      <c r="H17" s="134">
        <v>0</v>
      </c>
      <c r="I17" s="119">
        <f t="shared" si="3"/>
        <v>0</v>
      </c>
      <c r="J17" s="90">
        <f t="shared" si="4"/>
        <v>0</v>
      </c>
      <c r="K17" s="17">
        <f t="shared" si="5"/>
        <v>0</v>
      </c>
      <c r="L17" s="91">
        <f t="shared" si="1"/>
        <v>0</v>
      </c>
      <c r="M17" s="5"/>
      <c r="N17" s="236"/>
      <c r="P17" s="133"/>
    </row>
    <row r="18" spans="1:16" s="18" customFormat="1" ht="21" x14ac:dyDescent="0.2">
      <c r="A18" s="118" t="s">
        <v>41</v>
      </c>
      <c r="B18" s="4" t="s">
        <v>276</v>
      </c>
      <c r="C18" s="7" t="s">
        <v>5</v>
      </c>
      <c r="D18" s="42">
        <v>7</v>
      </c>
      <c r="E18" s="43">
        <v>298.903787717358</v>
      </c>
      <c r="F18" s="43">
        <f t="shared" si="0"/>
        <v>367.80111078620899</v>
      </c>
      <c r="G18" s="119">
        <f t="shared" si="2"/>
        <v>2574.607775503463</v>
      </c>
      <c r="H18" s="134">
        <v>0</v>
      </c>
      <c r="I18" s="119">
        <f t="shared" si="3"/>
        <v>0</v>
      </c>
      <c r="J18" s="90">
        <f t="shared" si="4"/>
        <v>0</v>
      </c>
      <c r="K18" s="17">
        <f t="shared" si="5"/>
        <v>0</v>
      </c>
      <c r="L18" s="91">
        <f t="shared" si="1"/>
        <v>0</v>
      </c>
      <c r="M18" s="5"/>
      <c r="N18" s="236"/>
      <c r="P18" s="133"/>
    </row>
    <row r="19" spans="1:16" s="18" customFormat="1" ht="31.5" x14ac:dyDescent="0.2">
      <c r="A19" s="118" t="s">
        <v>42</v>
      </c>
      <c r="B19" s="4" t="s">
        <v>277</v>
      </c>
      <c r="C19" s="7" t="s">
        <v>5</v>
      </c>
      <c r="D19" s="42">
        <v>22</v>
      </c>
      <c r="E19" s="43">
        <v>240.10867579525467</v>
      </c>
      <c r="F19" s="43">
        <f t="shared" si="0"/>
        <v>295.45372556606083</v>
      </c>
      <c r="G19" s="119">
        <f t="shared" si="2"/>
        <v>6499.9819624533384</v>
      </c>
      <c r="H19" s="134">
        <v>0</v>
      </c>
      <c r="I19" s="119">
        <f t="shared" si="3"/>
        <v>0</v>
      </c>
      <c r="J19" s="90">
        <f t="shared" si="4"/>
        <v>0</v>
      </c>
      <c r="K19" s="17">
        <f t="shared" si="5"/>
        <v>0</v>
      </c>
      <c r="L19" s="91">
        <f t="shared" si="1"/>
        <v>0</v>
      </c>
      <c r="M19" s="5"/>
      <c r="N19" s="236"/>
      <c r="P19" s="133"/>
    </row>
    <row r="20" spans="1:16" s="18" customFormat="1" ht="21" x14ac:dyDescent="0.2">
      <c r="A20" s="118" t="s">
        <v>43</v>
      </c>
      <c r="B20" s="4" t="s">
        <v>278</v>
      </c>
      <c r="C20" s="7" t="s">
        <v>5</v>
      </c>
      <c r="D20" s="42">
        <v>36</v>
      </c>
      <c r="E20" s="43">
        <v>429.94541928287157</v>
      </c>
      <c r="F20" s="43">
        <f t="shared" si="0"/>
        <v>529.04783842757342</v>
      </c>
      <c r="G20" s="119">
        <f t="shared" si="2"/>
        <v>19045.722183392645</v>
      </c>
      <c r="H20" s="134">
        <v>0</v>
      </c>
      <c r="I20" s="119">
        <f t="shared" si="3"/>
        <v>0</v>
      </c>
      <c r="J20" s="90">
        <f t="shared" si="4"/>
        <v>0</v>
      </c>
      <c r="K20" s="17">
        <f t="shared" si="5"/>
        <v>0</v>
      </c>
      <c r="L20" s="91">
        <f t="shared" si="1"/>
        <v>0</v>
      </c>
      <c r="M20" s="5"/>
      <c r="N20" s="236"/>
      <c r="P20" s="133"/>
    </row>
    <row r="21" spans="1:16" s="18" customFormat="1" ht="31.5" x14ac:dyDescent="0.2">
      <c r="A21" s="118" t="s">
        <v>44</v>
      </c>
      <c r="B21" s="4" t="s">
        <v>279</v>
      </c>
      <c r="C21" s="7" t="s">
        <v>5</v>
      </c>
      <c r="D21" s="42">
        <v>10</v>
      </c>
      <c r="E21" s="43">
        <v>180.47928777244246</v>
      </c>
      <c r="F21" s="43">
        <f t="shared" si="0"/>
        <v>222.07976360399044</v>
      </c>
      <c r="G21" s="119">
        <f t="shared" si="2"/>
        <v>2220.7976360399043</v>
      </c>
      <c r="H21" s="134">
        <v>0</v>
      </c>
      <c r="I21" s="119">
        <f t="shared" si="3"/>
        <v>0</v>
      </c>
      <c r="J21" s="90">
        <f t="shared" si="4"/>
        <v>0</v>
      </c>
      <c r="K21" s="17">
        <f t="shared" si="5"/>
        <v>0</v>
      </c>
      <c r="L21" s="91">
        <f t="shared" si="1"/>
        <v>0</v>
      </c>
      <c r="M21" s="5"/>
      <c r="N21" s="236"/>
      <c r="P21" s="133"/>
    </row>
    <row r="22" spans="1:16" s="18" customFormat="1" ht="21" x14ac:dyDescent="0.2">
      <c r="A22" s="118" t="s">
        <v>45</v>
      </c>
      <c r="B22" s="4" t="s">
        <v>280</v>
      </c>
      <c r="C22" s="7" t="s">
        <v>5</v>
      </c>
      <c r="D22" s="42">
        <v>12</v>
      </c>
      <c r="E22" s="43">
        <v>122.87514836325661</v>
      </c>
      <c r="F22" s="43">
        <f t="shared" si="0"/>
        <v>151.19787006098724</v>
      </c>
      <c r="G22" s="119">
        <f t="shared" si="2"/>
        <v>1814.3744407318468</v>
      </c>
      <c r="H22" s="134">
        <v>0</v>
      </c>
      <c r="I22" s="119">
        <f t="shared" si="3"/>
        <v>0</v>
      </c>
      <c r="J22" s="90">
        <f t="shared" si="4"/>
        <v>0</v>
      </c>
      <c r="K22" s="17">
        <f t="shared" si="5"/>
        <v>0</v>
      </c>
      <c r="L22" s="91">
        <f t="shared" si="1"/>
        <v>0</v>
      </c>
      <c r="M22" s="5"/>
      <c r="N22" s="236"/>
      <c r="P22" s="133"/>
    </row>
    <row r="23" spans="1:16" s="18" customFormat="1" ht="31.5" x14ac:dyDescent="0.2">
      <c r="A23" s="118" t="s">
        <v>46</v>
      </c>
      <c r="B23" s="4" t="s">
        <v>63</v>
      </c>
      <c r="C23" s="7" t="s">
        <v>5</v>
      </c>
      <c r="D23" s="42">
        <v>666.5</v>
      </c>
      <c r="E23" s="43">
        <v>8.4082468506120005</v>
      </c>
      <c r="F23" s="43">
        <f t="shared" si="0"/>
        <v>10.346347749678065</v>
      </c>
      <c r="G23" s="119">
        <f t="shared" si="2"/>
        <v>6895.84077516043</v>
      </c>
      <c r="H23" s="134">
        <v>666.5</v>
      </c>
      <c r="I23" s="119">
        <f t="shared" si="3"/>
        <v>6895.84077516043</v>
      </c>
      <c r="J23" s="90">
        <f t="shared" si="4"/>
        <v>666.5</v>
      </c>
      <c r="K23" s="17">
        <f t="shared" si="5"/>
        <v>6895.84077516043</v>
      </c>
      <c r="L23" s="91">
        <f t="shared" si="1"/>
        <v>1</v>
      </c>
      <c r="M23" s="5"/>
      <c r="N23" s="239"/>
      <c r="P23" s="133"/>
    </row>
    <row r="24" spans="1:16" s="18" customFormat="1" ht="10.5" x14ac:dyDescent="0.2">
      <c r="A24" s="118" t="s">
        <v>47</v>
      </c>
      <c r="B24" s="4" t="s">
        <v>64</v>
      </c>
      <c r="C24" s="7" t="s">
        <v>65</v>
      </c>
      <c r="D24" s="42">
        <v>1</v>
      </c>
      <c r="E24" s="43">
        <v>917.52781043639993</v>
      </c>
      <c r="F24" s="43">
        <f t="shared" si="0"/>
        <v>1129.01797074199</v>
      </c>
      <c r="G24" s="119">
        <f t="shared" si="2"/>
        <v>1129.01797074199</v>
      </c>
      <c r="H24" s="134">
        <v>0</v>
      </c>
      <c r="I24" s="119">
        <f t="shared" si="3"/>
        <v>0</v>
      </c>
      <c r="J24" s="90">
        <f t="shared" si="4"/>
        <v>0</v>
      </c>
      <c r="K24" s="17">
        <f t="shared" si="5"/>
        <v>0</v>
      </c>
      <c r="L24" s="91">
        <f t="shared" si="1"/>
        <v>0</v>
      </c>
      <c r="M24" s="5"/>
      <c r="N24" s="236"/>
      <c r="P24" s="133"/>
    </row>
    <row r="25" spans="1:16" s="18" customFormat="1" ht="10.5" x14ac:dyDescent="0.2">
      <c r="A25" s="118" t="s">
        <v>48</v>
      </c>
      <c r="B25" s="4" t="s">
        <v>66</v>
      </c>
      <c r="C25" s="7" t="s">
        <v>65</v>
      </c>
      <c r="D25" s="42">
        <v>1</v>
      </c>
      <c r="E25" s="43">
        <v>185.05397226571245</v>
      </c>
      <c r="F25" s="43">
        <f t="shared" si="0"/>
        <v>227.70891287295916</v>
      </c>
      <c r="G25" s="119">
        <f t="shared" si="2"/>
        <v>227.70891287295916</v>
      </c>
      <c r="H25" s="134">
        <v>0</v>
      </c>
      <c r="I25" s="119">
        <f t="shared" si="3"/>
        <v>0</v>
      </c>
      <c r="J25" s="90">
        <f t="shared" si="4"/>
        <v>0</v>
      </c>
      <c r="K25" s="17">
        <f t="shared" si="5"/>
        <v>0</v>
      </c>
      <c r="L25" s="91">
        <f t="shared" si="1"/>
        <v>0</v>
      </c>
      <c r="M25" s="5"/>
      <c r="N25" s="236"/>
      <c r="P25" s="133"/>
    </row>
    <row r="26" spans="1:16" s="18" customFormat="1" ht="21" x14ac:dyDescent="0.2">
      <c r="A26" s="118" t="s">
        <v>67</v>
      </c>
      <c r="B26" s="4" t="s">
        <v>68</v>
      </c>
      <c r="C26" s="7" t="s">
        <v>65</v>
      </c>
      <c r="D26" s="42">
        <v>1</v>
      </c>
      <c r="E26" s="43">
        <v>1263.1026600991997</v>
      </c>
      <c r="F26" s="43">
        <f t="shared" si="0"/>
        <v>1554.2478232520652</v>
      </c>
      <c r="G26" s="119">
        <f t="shared" si="2"/>
        <v>1554.2478232520652</v>
      </c>
      <c r="H26" s="134">
        <v>0</v>
      </c>
      <c r="I26" s="119">
        <f t="shared" si="3"/>
        <v>0</v>
      </c>
      <c r="J26" s="90">
        <f t="shared" si="4"/>
        <v>0</v>
      </c>
      <c r="K26" s="17">
        <f t="shared" si="5"/>
        <v>0</v>
      </c>
      <c r="L26" s="91">
        <f t="shared" si="1"/>
        <v>0</v>
      </c>
      <c r="M26" s="5"/>
      <c r="N26" s="236"/>
      <c r="P26" s="133"/>
    </row>
    <row r="27" spans="1:16" s="18" customFormat="1" ht="21" x14ac:dyDescent="0.2">
      <c r="A27" s="118" t="s">
        <v>69</v>
      </c>
      <c r="B27" s="4" t="s">
        <v>70</v>
      </c>
      <c r="C27" s="7" t="s">
        <v>71</v>
      </c>
      <c r="D27" s="42">
        <v>100</v>
      </c>
      <c r="E27" s="43">
        <v>4.1017008310185181</v>
      </c>
      <c r="F27" s="43">
        <f t="shared" si="0"/>
        <v>5.0471428725682861</v>
      </c>
      <c r="G27" s="119">
        <f t="shared" si="2"/>
        <v>504.71428725682858</v>
      </c>
      <c r="H27" s="134">
        <v>50</v>
      </c>
      <c r="I27" s="119">
        <f t="shared" si="3"/>
        <v>252.35714362841429</v>
      </c>
      <c r="J27" s="90">
        <f t="shared" si="4"/>
        <v>50</v>
      </c>
      <c r="K27" s="17">
        <f t="shared" si="5"/>
        <v>252.35714362841429</v>
      </c>
      <c r="L27" s="91">
        <f t="shared" si="1"/>
        <v>0.5</v>
      </c>
      <c r="M27" s="5"/>
      <c r="N27" s="236"/>
      <c r="P27" s="133"/>
    </row>
    <row r="28" spans="1:16" s="18" customFormat="1" ht="42.75" customHeight="1" x14ac:dyDescent="0.2">
      <c r="A28" s="118" t="s">
        <v>72</v>
      </c>
      <c r="B28" s="4" t="s">
        <v>73</v>
      </c>
      <c r="C28" s="7" t="s">
        <v>65</v>
      </c>
      <c r="D28" s="42">
        <v>1</v>
      </c>
      <c r="E28" s="43">
        <v>2900.16527608666</v>
      </c>
      <c r="F28" s="43">
        <f t="shared" si="0"/>
        <v>3568.6533722246349</v>
      </c>
      <c r="G28" s="119">
        <f t="shared" si="2"/>
        <v>3568.6533722246349</v>
      </c>
      <c r="H28" s="134">
        <v>1</v>
      </c>
      <c r="I28" s="119">
        <f t="shared" si="3"/>
        <v>3568.6533722246349</v>
      </c>
      <c r="J28" s="90">
        <f t="shared" si="4"/>
        <v>1</v>
      </c>
      <c r="K28" s="17">
        <f t="shared" si="5"/>
        <v>3568.6533722246349</v>
      </c>
      <c r="L28" s="91">
        <f t="shared" si="1"/>
        <v>1</v>
      </c>
      <c r="M28" s="5"/>
      <c r="N28" s="236"/>
      <c r="P28" s="133"/>
    </row>
    <row r="29" spans="1:16" s="57" customFormat="1" ht="18.75" customHeight="1" x14ac:dyDescent="0.2">
      <c r="A29" s="116">
        <v>2</v>
      </c>
      <c r="B29" s="59" t="s">
        <v>18</v>
      </c>
      <c r="C29" s="60"/>
      <c r="D29" s="61"/>
      <c r="E29" s="64">
        <v>0</v>
      </c>
      <c r="F29" s="64"/>
      <c r="G29" s="120">
        <f>SUM(G30:G33)</f>
        <v>147607.99349236232</v>
      </c>
      <c r="H29" s="135">
        <v>0</v>
      </c>
      <c r="I29" s="120">
        <f>SUM(I30:I33)</f>
        <v>16016.438528045321</v>
      </c>
      <c r="J29" s="92"/>
      <c r="K29" s="65">
        <f>SUM(K30:K33)</f>
        <v>16016.438528045321</v>
      </c>
      <c r="L29" s="89">
        <f>K29/G29</f>
        <v>0.10850657982065219</v>
      </c>
      <c r="M29" s="5"/>
      <c r="N29" s="238"/>
      <c r="P29" s="133"/>
    </row>
    <row r="30" spans="1:16" s="18" customFormat="1" ht="14.25" customHeight="1" x14ac:dyDescent="0.2">
      <c r="A30" s="118" t="s">
        <v>28</v>
      </c>
      <c r="B30" s="4" t="s">
        <v>466</v>
      </c>
      <c r="C30" s="7" t="s">
        <v>74</v>
      </c>
      <c r="D30" s="42">
        <v>426.12</v>
      </c>
      <c r="E30" s="43">
        <v>52.511769349720808</v>
      </c>
      <c r="F30" s="43">
        <f>E30*(1+$M$3)</f>
        <v>64.615732184831444</v>
      </c>
      <c r="G30" s="119">
        <f>D30*F30</f>
        <v>27534.055798600377</v>
      </c>
      <c r="H30" s="134">
        <v>108.63</v>
      </c>
      <c r="I30" s="119">
        <f t="shared" si="3"/>
        <v>7019.2069872382399</v>
      </c>
      <c r="J30" s="90">
        <f t="shared" si="4"/>
        <v>108.63</v>
      </c>
      <c r="K30" s="17">
        <f t="shared" si="5"/>
        <v>7019.2069872382399</v>
      </c>
      <c r="L30" s="91">
        <f>IF(AND(J30&gt;0,D30&gt;0),J30/D30,0)</f>
        <v>0.25492818924246691</v>
      </c>
      <c r="M30" s="5"/>
      <c r="N30" s="239"/>
      <c r="P30" s="133"/>
    </row>
    <row r="31" spans="1:16" s="18" customFormat="1" ht="52.5" x14ac:dyDescent="0.2">
      <c r="A31" s="118" t="s">
        <v>29</v>
      </c>
      <c r="B31" s="4" t="s">
        <v>467</v>
      </c>
      <c r="C31" s="7" t="s">
        <v>74</v>
      </c>
      <c r="D31" s="42">
        <v>74.53</v>
      </c>
      <c r="E31" s="43">
        <v>7.1381635758990605</v>
      </c>
      <c r="F31" s="43">
        <f>E31*(1+$M$3)</f>
        <v>8.7835102801437941</v>
      </c>
      <c r="G31" s="119">
        <f>D31*F31</f>
        <v>654.63502117911696</v>
      </c>
      <c r="H31" s="134">
        <v>27.95</v>
      </c>
      <c r="I31" s="119">
        <f t="shared" si="3"/>
        <v>245.49911233001905</v>
      </c>
      <c r="J31" s="90">
        <f t="shared" si="4"/>
        <v>27.95</v>
      </c>
      <c r="K31" s="17">
        <f t="shared" si="5"/>
        <v>245.49911233001905</v>
      </c>
      <c r="L31" s="91">
        <f>IF(AND(J31&gt;0,D31&gt;0),J31/D31,0)</f>
        <v>0.37501677176975712</v>
      </c>
      <c r="M31" s="5"/>
      <c r="N31" s="236"/>
      <c r="P31" s="133"/>
    </row>
    <row r="32" spans="1:16" s="18" customFormat="1" ht="10.5" x14ac:dyDescent="0.2">
      <c r="A32" s="118" t="s">
        <v>49</v>
      </c>
      <c r="B32" s="4" t="s">
        <v>21</v>
      </c>
      <c r="C32" s="7" t="s">
        <v>74</v>
      </c>
      <c r="D32" s="42">
        <v>426.12</v>
      </c>
      <c r="E32" s="43">
        <v>39.821867555400004</v>
      </c>
      <c r="F32" s="43">
        <f>E32*(1+$M$3)</f>
        <v>49.0008080269197</v>
      </c>
      <c r="G32" s="119">
        <f>D32*F32</f>
        <v>20880.224316431024</v>
      </c>
      <c r="H32" s="134">
        <v>0</v>
      </c>
      <c r="I32" s="119">
        <f t="shared" si="3"/>
        <v>0</v>
      </c>
      <c r="J32" s="90">
        <f t="shared" si="4"/>
        <v>0</v>
      </c>
      <c r="K32" s="17">
        <f t="shared" si="5"/>
        <v>0</v>
      </c>
      <c r="L32" s="91">
        <f>IF(AND(J32&gt;0,D32&gt;0),J32/D32,0)</f>
        <v>0</v>
      </c>
      <c r="M32" s="5"/>
      <c r="N32" s="240"/>
      <c r="P32" s="133"/>
    </row>
    <row r="33" spans="1:16" s="18" customFormat="1" ht="21" x14ac:dyDescent="0.2">
      <c r="A33" s="118" t="s">
        <v>50</v>
      </c>
      <c r="B33" s="4" t="s">
        <v>281</v>
      </c>
      <c r="C33" s="7" t="s">
        <v>74</v>
      </c>
      <c r="D33" s="42">
        <v>900.3</v>
      </c>
      <c r="E33" s="43">
        <v>88.948704629407999</v>
      </c>
      <c r="F33" s="43">
        <f>E33*(1+$M$3)</f>
        <v>109.45138104648653</v>
      </c>
      <c r="G33" s="119">
        <f>D33*F33</f>
        <v>98539.078356151818</v>
      </c>
      <c r="H33" s="134">
        <v>79.959999999999994</v>
      </c>
      <c r="I33" s="119">
        <f t="shared" si="3"/>
        <v>8751.7324284770621</v>
      </c>
      <c r="J33" s="90">
        <f t="shared" si="4"/>
        <v>79.959999999999994</v>
      </c>
      <c r="K33" s="17">
        <f t="shared" si="5"/>
        <v>8751.7324284770621</v>
      </c>
      <c r="L33" s="91">
        <f>IF(AND(J33&gt;0,D33&gt;0),J33/D33,0)</f>
        <v>8.8814839497945122E-2</v>
      </c>
      <c r="M33" s="5"/>
      <c r="N33" s="240"/>
      <c r="P33" s="133"/>
    </row>
    <row r="34" spans="1:16" s="57" customFormat="1" ht="20.100000000000001" customHeight="1" x14ac:dyDescent="0.2">
      <c r="A34" s="116">
        <v>3</v>
      </c>
      <c r="B34" s="59" t="s">
        <v>77</v>
      </c>
      <c r="C34" s="60"/>
      <c r="D34" s="61"/>
      <c r="E34" s="64">
        <v>0</v>
      </c>
      <c r="F34" s="64"/>
      <c r="G34" s="120">
        <f>SUM(G35:G48)</f>
        <v>111214.74717206965</v>
      </c>
      <c r="H34" s="135">
        <v>0</v>
      </c>
      <c r="I34" s="120">
        <f>SUM(I35:I48)</f>
        <v>12480.519632446511</v>
      </c>
      <c r="J34" s="92"/>
      <c r="K34" s="65">
        <f>SUM(K35:K48)</f>
        <v>12480.519632446511</v>
      </c>
      <c r="L34" s="89">
        <f>K34/G34</f>
        <v>0.11222000633726077</v>
      </c>
      <c r="M34" s="5"/>
      <c r="N34" s="238"/>
      <c r="P34" s="133"/>
    </row>
    <row r="35" spans="1:16" s="18" customFormat="1" ht="10.5" x14ac:dyDescent="0.2">
      <c r="A35" s="118" t="s">
        <v>468</v>
      </c>
      <c r="B35" s="4" t="s">
        <v>78</v>
      </c>
      <c r="C35" s="7" t="s">
        <v>5</v>
      </c>
      <c r="D35" s="42">
        <v>139.54</v>
      </c>
      <c r="E35" s="43">
        <v>38.383977052328</v>
      </c>
      <c r="F35" s="43">
        <f t="shared" ref="F35:F48" si="6">E35*(1+$M$3)</f>
        <v>47.231483762889603</v>
      </c>
      <c r="G35" s="119">
        <f t="shared" ref="G35:G48" si="7">D35*F35</f>
        <v>6590.6812442736145</v>
      </c>
      <c r="H35" s="134">
        <v>78</v>
      </c>
      <c r="I35" s="119">
        <f t="shared" si="3"/>
        <v>3684.0557335053891</v>
      </c>
      <c r="J35" s="90">
        <f t="shared" si="4"/>
        <v>78</v>
      </c>
      <c r="K35" s="17">
        <f t="shared" si="5"/>
        <v>3684.0557335053891</v>
      </c>
      <c r="L35" s="91">
        <f t="shared" ref="L35:L48" si="8">IF(AND(J35&gt;0,D35&gt;0),J35/D35,0)</f>
        <v>0.55897950408485031</v>
      </c>
      <c r="M35" s="5"/>
      <c r="N35" s="239"/>
      <c r="P35" s="133"/>
    </row>
    <row r="36" spans="1:16" s="18" customFormat="1" ht="42" x14ac:dyDescent="0.2">
      <c r="A36" s="118" t="s">
        <v>469</v>
      </c>
      <c r="B36" s="4" t="s">
        <v>22</v>
      </c>
      <c r="C36" s="7" t="s">
        <v>5</v>
      </c>
      <c r="D36" s="42">
        <v>394.11</v>
      </c>
      <c r="E36" s="43">
        <v>53.474362446441106</v>
      </c>
      <c r="F36" s="43">
        <f t="shared" si="6"/>
        <v>65.800202990345781</v>
      </c>
      <c r="G36" s="119">
        <f t="shared" si="7"/>
        <v>25932.518000525175</v>
      </c>
      <c r="H36" s="134">
        <v>23.73</v>
      </c>
      <c r="I36" s="119">
        <f t="shared" si="3"/>
        <v>1561.4388169609053</v>
      </c>
      <c r="J36" s="90">
        <f t="shared" si="4"/>
        <v>23.73</v>
      </c>
      <c r="K36" s="17">
        <f t="shared" si="5"/>
        <v>1561.4388169609053</v>
      </c>
      <c r="L36" s="91">
        <f t="shared" si="8"/>
        <v>6.0211616046281495E-2</v>
      </c>
      <c r="M36" s="5"/>
      <c r="N36" s="240"/>
      <c r="P36" s="133"/>
    </row>
    <row r="37" spans="1:16" s="18" customFormat="1" ht="21" x14ac:dyDescent="0.2">
      <c r="A37" s="118" t="s">
        <v>470</v>
      </c>
      <c r="B37" s="4" t="s">
        <v>23</v>
      </c>
      <c r="C37" s="7" t="s">
        <v>74</v>
      </c>
      <c r="D37" s="42">
        <v>116.71</v>
      </c>
      <c r="E37" s="43">
        <v>384.29936174266743</v>
      </c>
      <c r="F37" s="43">
        <f t="shared" si="6"/>
        <v>472.88036462435224</v>
      </c>
      <c r="G37" s="119">
        <f t="shared" si="7"/>
        <v>55189.867355308146</v>
      </c>
      <c r="H37" s="134">
        <v>12.47</v>
      </c>
      <c r="I37" s="119">
        <f t="shared" si="3"/>
        <v>5896.818146865673</v>
      </c>
      <c r="J37" s="90">
        <f t="shared" si="4"/>
        <v>12.47</v>
      </c>
      <c r="K37" s="17">
        <f t="shared" si="5"/>
        <v>5896.818146865673</v>
      </c>
      <c r="L37" s="91">
        <f t="shared" si="8"/>
        <v>0.10684602861794192</v>
      </c>
      <c r="M37" s="5"/>
      <c r="N37" s="240"/>
      <c r="P37" s="133"/>
    </row>
    <row r="38" spans="1:16" s="20" customFormat="1" ht="45" customHeight="1" x14ac:dyDescent="0.2">
      <c r="A38" s="118" t="s">
        <v>471</v>
      </c>
      <c r="B38" s="4" t="s">
        <v>282</v>
      </c>
      <c r="C38" s="7" t="s">
        <v>79</v>
      </c>
      <c r="D38" s="42">
        <v>157.36000000000001</v>
      </c>
      <c r="E38" s="43">
        <v>7.8105229648198593</v>
      </c>
      <c r="F38" s="43">
        <f t="shared" si="6"/>
        <v>9.6108485082108359</v>
      </c>
      <c r="G38" s="121">
        <f t="shared" si="7"/>
        <v>1512.3631212520572</v>
      </c>
      <c r="H38" s="134">
        <v>13.7</v>
      </c>
      <c r="I38" s="119">
        <f t="shared" si="3"/>
        <v>131.66862456248845</v>
      </c>
      <c r="J38" s="90">
        <f t="shared" si="4"/>
        <v>13.7</v>
      </c>
      <c r="K38" s="17">
        <f t="shared" si="5"/>
        <v>131.66862456248845</v>
      </c>
      <c r="L38" s="91">
        <f t="shared" si="8"/>
        <v>8.7061514997458039E-2</v>
      </c>
      <c r="M38" s="5"/>
      <c r="N38" s="241"/>
      <c r="P38" s="133"/>
    </row>
    <row r="39" spans="1:16" s="20" customFormat="1" ht="45" customHeight="1" x14ac:dyDescent="0.2">
      <c r="A39" s="118" t="s">
        <v>472</v>
      </c>
      <c r="B39" s="4" t="s">
        <v>283</v>
      </c>
      <c r="C39" s="7" t="s">
        <v>79</v>
      </c>
      <c r="D39" s="42">
        <v>107.48</v>
      </c>
      <c r="E39" s="43">
        <v>6.8408987399199406</v>
      </c>
      <c r="F39" s="43">
        <f t="shared" si="6"/>
        <v>8.4177258994714865</v>
      </c>
      <c r="G39" s="121">
        <f t="shared" si="7"/>
        <v>904.73717967519542</v>
      </c>
      <c r="H39" s="134">
        <v>42.52</v>
      </c>
      <c r="I39" s="119">
        <f t="shared" si="3"/>
        <v>357.92170524552762</v>
      </c>
      <c r="J39" s="90">
        <f t="shared" si="4"/>
        <v>42.52</v>
      </c>
      <c r="K39" s="17">
        <f t="shared" si="5"/>
        <v>357.92170524552762</v>
      </c>
      <c r="L39" s="91">
        <f t="shared" si="8"/>
        <v>0.39560848529959064</v>
      </c>
      <c r="M39" s="5"/>
      <c r="N39" s="241"/>
      <c r="P39" s="133"/>
    </row>
    <row r="40" spans="1:16" s="20" customFormat="1" ht="45" customHeight="1" x14ac:dyDescent="0.2">
      <c r="A40" s="118" t="s">
        <v>473</v>
      </c>
      <c r="B40" s="4" t="s">
        <v>284</v>
      </c>
      <c r="C40" s="7" t="s">
        <v>79</v>
      </c>
      <c r="D40" s="42">
        <v>260.70999999999998</v>
      </c>
      <c r="E40" s="43">
        <v>6.1025736939601014</v>
      </c>
      <c r="F40" s="43">
        <f t="shared" si="6"/>
        <v>7.5092169304179039</v>
      </c>
      <c r="G40" s="121">
        <f t="shared" si="7"/>
        <v>1957.7279459292515</v>
      </c>
      <c r="H40" s="134">
        <v>113.01</v>
      </c>
      <c r="I40" s="119">
        <f t="shared" si="3"/>
        <v>848.61660530652739</v>
      </c>
      <c r="J40" s="90">
        <f t="shared" si="4"/>
        <v>113.01</v>
      </c>
      <c r="K40" s="17">
        <f t="shared" si="5"/>
        <v>848.61660530652739</v>
      </c>
      <c r="L40" s="91">
        <f t="shared" si="8"/>
        <v>0.43347013923516559</v>
      </c>
      <c r="M40" s="5"/>
      <c r="N40" s="241"/>
      <c r="P40" s="133"/>
    </row>
    <row r="41" spans="1:16" s="18" customFormat="1" ht="42" x14ac:dyDescent="0.2">
      <c r="A41" s="118" t="s">
        <v>474</v>
      </c>
      <c r="B41" s="4" t="s">
        <v>285</v>
      </c>
      <c r="C41" s="7" t="s">
        <v>79</v>
      </c>
      <c r="D41" s="42">
        <v>0</v>
      </c>
      <c r="E41" s="43">
        <v>5.6755528827615391</v>
      </c>
      <c r="F41" s="43">
        <f t="shared" si="6"/>
        <v>6.9837678222380735</v>
      </c>
      <c r="G41" s="119">
        <f t="shared" si="7"/>
        <v>0</v>
      </c>
      <c r="H41" s="134">
        <v>0</v>
      </c>
      <c r="I41" s="119">
        <f t="shared" si="3"/>
        <v>0</v>
      </c>
      <c r="J41" s="90">
        <f t="shared" si="4"/>
        <v>0</v>
      </c>
      <c r="K41" s="17">
        <f t="shared" si="5"/>
        <v>0</v>
      </c>
      <c r="L41" s="91">
        <f t="shared" si="8"/>
        <v>0</v>
      </c>
      <c r="M41" s="5"/>
      <c r="N41" s="239"/>
      <c r="P41" s="133"/>
    </row>
    <row r="42" spans="1:16" s="18" customFormat="1" ht="31.5" x14ac:dyDescent="0.2">
      <c r="A42" s="118" t="s">
        <v>475</v>
      </c>
      <c r="B42" s="4" t="s">
        <v>286</v>
      </c>
      <c r="C42" s="7" t="s">
        <v>74</v>
      </c>
      <c r="D42" s="42">
        <v>19.96</v>
      </c>
      <c r="E42" s="43">
        <v>324.51787912338204</v>
      </c>
      <c r="F42" s="43">
        <f t="shared" si="6"/>
        <v>399.3192502613216</v>
      </c>
      <c r="G42" s="119">
        <f t="shared" si="7"/>
        <v>7970.4122352159793</v>
      </c>
      <c r="H42" s="134">
        <v>0</v>
      </c>
      <c r="I42" s="119">
        <f t="shared" si="3"/>
        <v>0</v>
      </c>
      <c r="J42" s="90">
        <f t="shared" si="4"/>
        <v>0</v>
      </c>
      <c r="K42" s="17">
        <f t="shared" si="5"/>
        <v>0</v>
      </c>
      <c r="L42" s="91">
        <f t="shared" si="8"/>
        <v>0</v>
      </c>
      <c r="M42" s="5"/>
      <c r="N42" s="236"/>
      <c r="P42" s="133"/>
    </row>
    <row r="43" spans="1:16" s="18" customFormat="1" ht="21" x14ac:dyDescent="0.2">
      <c r="A43" s="118" t="s">
        <v>476</v>
      </c>
      <c r="B43" s="4" t="s">
        <v>273</v>
      </c>
      <c r="C43" s="7" t="s">
        <v>74</v>
      </c>
      <c r="D43" s="42">
        <v>19.96</v>
      </c>
      <c r="E43" s="43">
        <v>87.206102390609999</v>
      </c>
      <c r="F43" s="43">
        <f t="shared" si="6"/>
        <v>107.30710899164559</v>
      </c>
      <c r="G43" s="119">
        <f t="shared" si="7"/>
        <v>2141.8498954732463</v>
      </c>
      <c r="H43" s="134">
        <v>0</v>
      </c>
      <c r="I43" s="119">
        <f t="shared" si="3"/>
        <v>0</v>
      </c>
      <c r="J43" s="90">
        <f t="shared" si="4"/>
        <v>0</v>
      </c>
      <c r="K43" s="17">
        <f t="shared" si="5"/>
        <v>0</v>
      </c>
      <c r="L43" s="91">
        <f t="shared" si="8"/>
        <v>0</v>
      </c>
      <c r="M43" s="5"/>
      <c r="N43" s="239"/>
      <c r="P43" s="133"/>
    </row>
    <row r="44" spans="1:16" s="18" customFormat="1" ht="21" x14ac:dyDescent="0.2">
      <c r="A44" s="118" t="s">
        <v>477</v>
      </c>
      <c r="B44" s="4" t="s">
        <v>272</v>
      </c>
      <c r="C44" s="7" t="s">
        <v>5</v>
      </c>
      <c r="D44" s="42">
        <v>54.38</v>
      </c>
      <c r="E44" s="43">
        <v>27.479390721194999</v>
      </c>
      <c r="F44" s="43">
        <f t="shared" si="6"/>
        <v>33.813390282430447</v>
      </c>
      <c r="G44" s="119">
        <f t="shared" si="7"/>
        <v>1838.7721635585679</v>
      </c>
      <c r="H44" s="134">
        <v>0</v>
      </c>
      <c r="I44" s="119">
        <f t="shared" si="3"/>
        <v>0</v>
      </c>
      <c r="J44" s="90">
        <f t="shared" si="4"/>
        <v>0</v>
      </c>
      <c r="K44" s="17">
        <f t="shared" si="5"/>
        <v>0</v>
      </c>
      <c r="L44" s="91">
        <f t="shared" si="8"/>
        <v>0</v>
      </c>
      <c r="M44" s="5"/>
      <c r="N44" s="239"/>
      <c r="P44" s="133"/>
    </row>
    <row r="45" spans="1:16" s="18" customFormat="1" ht="52.5" x14ac:dyDescent="0.2">
      <c r="A45" s="118" t="s">
        <v>478</v>
      </c>
      <c r="B45" s="4" t="s">
        <v>287</v>
      </c>
      <c r="C45" s="7" t="s">
        <v>5</v>
      </c>
      <c r="D45" s="42">
        <v>96.26</v>
      </c>
      <c r="E45" s="43">
        <v>33.050729406001402</v>
      </c>
      <c r="F45" s="43">
        <f t="shared" si="6"/>
        <v>40.668922534084722</v>
      </c>
      <c r="G45" s="119">
        <f t="shared" si="7"/>
        <v>3914.7904831309957</v>
      </c>
      <c r="H45" s="134">
        <v>0</v>
      </c>
      <c r="I45" s="119">
        <f t="shared" si="3"/>
        <v>0</v>
      </c>
      <c r="J45" s="90">
        <f t="shared" si="4"/>
        <v>0</v>
      </c>
      <c r="K45" s="17">
        <f t="shared" si="5"/>
        <v>0</v>
      </c>
      <c r="L45" s="91">
        <f t="shared" si="8"/>
        <v>0</v>
      </c>
      <c r="M45" s="5"/>
      <c r="N45" s="236"/>
      <c r="P45" s="133"/>
    </row>
    <row r="46" spans="1:16" s="18" customFormat="1" ht="42" x14ac:dyDescent="0.2">
      <c r="A46" s="118" t="s">
        <v>479</v>
      </c>
      <c r="B46" s="4" t="s">
        <v>288</v>
      </c>
      <c r="C46" s="7" t="s">
        <v>79</v>
      </c>
      <c r="D46" s="42">
        <v>62</v>
      </c>
      <c r="E46" s="43">
        <v>8.6101753857315799</v>
      </c>
      <c r="F46" s="43">
        <f t="shared" si="6"/>
        <v>10.594820812142709</v>
      </c>
      <c r="G46" s="119">
        <f t="shared" si="7"/>
        <v>656.87889035284798</v>
      </c>
      <c r="H46" s="134">
        <v>0</v>
      </c>
      <c r="I46" s="119">
        <f t="shared" si="3"/>
        <v>0</v>
      </c>
      <c r="J46" s="90">
        <f t="shared" si="4"/>
        <v>0</v>
      </c>
      <c r="K46" s="17">
        <f t="shared" si="5"/>
        <v>0</v>
      </c>
      <c r="L46" s="91">
        <f t="shared" si="8"/>
        <v>0</v>
      </c>
      <c r="M46" s="5"/>
      <c r="N46" s="239"/>
      <c r="P46" s="133"/>
    </row>
    <row r="47" spans="1:16" s="18" customFormat="1" ht="42" x14ac:dyDescent="0.2">
      <c r="A47" s="118" t="s">
        <v>480</v>
      </c>
      <c r="B47" s="4" t="s">
        <v>289</v>
      </c>
      <c r="C47" s="7" t="s">
        <v>79</v>
      </c>
      <c r="D47" s="42">
        <v>371</v>
      </c>
      <c r="E47" s="43">
        <v>5.7044035906219612</v>
      </c>
      <c r="F47" s="43">
        <f t="shared" si="6"/>
        <v>7.0192686182603232</v>
      </c>
      <c r="G47" s="119">
        <f t="shared" si="7"/>
        <v>2604.1486573745801</v>
      </c>
      <c r="H47" s="134">
        <v>0</v>
      </c>
      <c r="I47" s="119">
        <f t="shared" si="3"/>
        <v>0</v>
      </c>
      <c r="J47" s="90">
        <f t="shared" si="4"/>
        <v>0</v>
      </c>
      <c r="K47" s="17">
        <f t="shared" si="5"/>
        <v>0</v>
      </c>
      <c r="L47" s="91">
        <f t="shared" si="8"/>
        <v>0</v>
      </c>
      <c r="M47" s="5"/>
      <c r="N47" s="239"/>
      <c r="P47" s="133"/>
    </row>
    <row r="48" spans="1:16" s="18" customFormat="1" ht="42" x14ac:dyDescent="0.2">
      <c r="A48" s="118" t="s">
        <v>481</v>
      </c>
      <c r="B48" s="4" t="s">
        <v>290</v>
      </c>
      <c r="C48" s="7" t="s">
        <v>79</v>
      </c>
      <c r="D48" s="42">
        <v>0</v>
      </c>
      <c r="E48" s="43">
        <v>5.3846548462014994</v>
      </c>
      <c r="F48" s="43">
        <f t="shared" si="6"/>
        <v>6.6258177882509441</v>
      </c>
      <c r="G48" s="119">
        <f t="shared" si="7"/>
        <v>0</v>
      </c>
      <c r="H48" s="134">
        <v>0</v>
      </c>
      <c r="I48" s="119">
        <f t="shared" si="3"/>
        <v>0</v>
      </c>
      <c r="J48" s="90">
        <f t="shared" si="4"/>
        <v>0</v>
      </c>
      <c r="K48" s="17">
        <f t="shared" si="5"/>
        <v>0</v>
      </c>
      <c r="L48" s="91">
        <f t="shared" si="8"/>
        <v>0</v>
      </c>
      <c r="M48" s="5"/>
      <c r="N48" s="236"/>
      <c r="P48" s="133"/>
    </row>
    <row r="49" spans="1:18" s="57" customFormat="1" ht="20.100000000000001" customHeight="1" x14ac:dyDescent="0.2">
      <c r="A49" s="116">
        <v>4</v>
      </c>
      <c r="B49" s="59" t="s">
        <v>80</v>
      </c>
      <c r="C49" s="60"/>
      <c r="D49" s="61"/>
      <c r="E49" s="64">
        <v>0</v>
      </c>
      <c r="F49" s="64"/>
      <c r="G49" s="120">
        <f>SUM(G50:G70)</f>
        <v>386846.93807599141</v>
      </c>
      <c r="H49" s="135">
        <v>0</v>
      </c>
      <c r="I49" s="120">
        <f>SUM(I50:I70)</f>
        <v>0</v>
      </c>
      <c r="J49" s="92"/>
      <c r="K49" s="65">
        <f>SUM(K50:K70)</f>
        <v>0</v>
      </c>
      <c r="L49" s="89">
        <f>K49/G49</f>
        <v>0</v>
      </c>
      <c r="M49" s="5"/>
      <c r="N49" s="238"/>
      <c r="P49" s="133"/>
    </row>
    <row r="50" spans="1:18" s="18" customFormat="1" ht="42" x14ac:dyDescent="0.2">
      <c r="A50" s="118" t="s">
        <v>482</v>
      </c>
      <c r="B50" s="4" t="s">
        <v>291</v>
      </c>
      <c r="C50" s="7" t="s">
        <v>74</v>
      </c>
      <c r="D50" s="42">
        <v>32.18</v>
      </c>
      <c r="E50" s="43">
        <v>462.41602734685404</v>
      </c>
      <c r="F50" s="43">
        <f t="shared" ref="F50:F70" si="9">E50*(1+$M$3)</f>
        <v>569.00292165030385</v>
      </c>
      <c r="G50" s="119">
        <f t="shared" ref="G50:G70" si="10">D50*F50</f>
        <v>18310.514018706777</v>
      </c>
      <c r="H50" s="134">
        <v>0</v>
      </c>
      <c r="I50" s="119">
        <f t="shared" si="3"/>
        <v>0</v>
      </c>
      <c r="J50" s="90">
        <f t="shared" si="4"/>
        <v>0</v>
      </c>
      <c r="K50" s="17">
        <f t="shared" si="5"/>
        <v>0</v>
      </c>
      <c r="L50" s="91">
        <f t="shared" ref="L50:L70" si="11">IF(AND(J50&gt;0,D50&gt;0),J50/D50,0)</f>
        <v>0</v>
      </c>
      <c r="M50" s="5"/>
      <c r="N50" s="161">
        <f>32.18-J50</f>
        <v>32.18</v>
      </c>
      <c r="P50" s="133"/>
      <c r="R50" s="159"/>
    </row>
    <row r="51" spans="1:18" s="18" customFormat="1" ht="52.5" x14ac:dyDescent="0.2">
      <c r="A51" s="118" t="s">
        <v>483</v>
      </c>
      <c r="B51" s="4" t="s">
        <v>292</v>
      </c>
      <c r="C51" s="7" t="s">
        <v>74</v>
      </c>
      <c r="D51" s="42">
        <v>115.54</v>
      </c>
      <c r="E51" s="43">
        <v>522.31245012015438</v>
      </c>
      <c r="F51" s="43">
        <f t="shared" si="9"/>
        <v>642.7054698728499</v>
      </c>
      <c r="G51" s="119">
        <f t="shared" si="10"/>
        <v>74258.189989109087</v>
      </c>
      <c r="H51" s="134">
        <v>0</v>
      </c>
      <c r="I51" s="119">
        <f t="shared" si="3"/>
        <v>0</v>
      </c>
      <c r="J51" s="90">
        <f t="shared" si="4"/>
        <v>0</v>
      </c>
      <c r="K51" s="17">
        <f t="shared" si="5"/>
        <v>0</v>
      </c>
      <c r="L51" s="91">
        <f t="shared" si="11"/>
        <v>0</v>
      </c>
      <c r="M51" s="5"/>
      <c r="N51" s="161">
        <f>115.54-J51</f>
        <v>115.54</v>
      </c>
      <c r="P51" s="133"/>
      <c r="R51" s="159"/>
    </row>
    <row r="52" spans="1:18" s="18" customFormat="1" ht="52.5" x14ac:dyDescent="0.2">
      <c r="A52" s="118" t="s">
        <v>484</v>
      </c>
      <c r="B52" s="4" t="s">
        <v>292</v>
      </c>
      <c r="C52" s="7" t="s">
        <v>74</v>
      </c>
      <c r="D52" s="42">
        <v>4.71</v>
      </c>
      <c r="E52" s="43">
        <v>522.31245012015438</v>
      </c>
      <c r="F52" s="43">
        <f t="shared" si="9"/>
        <v>642.7054698728499</v>
      </c>
      <c r="G52" s="119">
        <f t="shared" si="10"/>
        <v>3027.1427631011229</v>
      </c>
      <c r="H52" s="134">
        <v>0</v>
      </c>
      <c r="I52" s="119">
        <f t="shared" si="3"/>
        <v>0</v>
      </c>
      <c r="J52" s="90">
        <f t="shared" si="4"/>
        <v>0</v>
      </c>
      <c r="K52" s="17">
        <f t="shared" si="5"/>
        <v>0</v>
      </c>
      <c r="L52" s="91">
        <f t="shared" si="11"/>
        <v>0</v>
      </c>
      <c r="M52" s="5"/>
      <c r="N52" s="159"/>
      <c r="P52" s="133"/>
    </row>
    <row r="53" spans="1:18" s="18" customFormat="1" ht="52.5" x14ac:dyDescent="0.2">
      <c r="A53" s="118" t="s">
        <v>485</v>
      </c>
      <c r="B53" s="4" t="s">
        <v>287</v>
      </c>
      <c r="C53" s="7" t="s">
        <v>5</v>
      </c>
      <c r="D53" s="42">
        <v>508.83</v>
      </c>
      <c r="E53" s="43">
        <v>20.529519643600835</v>
      </c>
      <c r="F53" s="43">
        <f t="shared" si="9"/>
        <v>25.261573921450825</v>
      </c>
      <c r="G53" s="119">
        <f t="shared" si="10"/>
        <v>12853.846658451823</v>
      </c>
      <c r="H53" s="134">
        <v>0</v>
      </c>
      <c r="I53" s="119">
        <f t="shared" si="3"/>
        <v>0</v>
      </c>
      <c r="J53" s="90">
        <f t="shared" si="4"/>
        <v>0</v>
      </c>
      <c r="K53" s="17">
        <f t="shared" si="5"/>
        <v>0</v>
      </c>
      <c r="L53" s="91">
        <f t="shared" si="11"/>
        <v>0</v>
      </c>
      <c r="M53" s="5"/>
      <c r="N53" s="159"/>
      <c r="P53" s="133"/>
    </row>
    <row r="54" spans="1:18" s="18" customFormat="1" ht="31.5" x14ac:dyDescent="0.2">
      <c r="A54" s="118" t="s">
        <v>486</v>
      </c>
      <c r="B54" s="4" t="s">
        <v>293</v>
      </c>
      <c r="C54" s="7" t="s">
        <v>5</v>
      </c>
      <c r="D54" s="42">
        <v>1412.03</v>
      </c>
      <c r="E54" s="43">
        <v>26.971779403796805</v>
      </c>
      <c r="F54" s="43">
        <f t="shared" si="9"/>
        <v>33.188774556371968</v>
      </c>
      <c r="G54" s="119">
        <f t="shared" si="10"/>
        <v>46863.545336833908</v>
      </c>
      <c r="H54" s="134">
        <v>0</v>
      </c>
      <c r="I54" s="119">
        <f t="shared" si="3"/>
        <v>0</v>
      </c>
      <c r="J54" s="90">
        <f t="shared" si="4"/>
        <v>0</v>
      </c>
      <c r="K54" s="17">
        <f t="shared" si="5"/>
        <v>0</v>
      </c>
      <c r="L54" s="91">
        <f t="shared" si="11"/>
        <v>0</v>
      </c>
      <c r="M54" s="5"/>
      <c r="N54" s="161">
        <f>1412.03-J54</f>
        <v>1412.03</v>
      </c>
      <c r="P54" s="133"/>
      <c r="R54" s="159"/>
    </row>
    <row r="55" spans="1:18" s="18" customFormat="1" ht="42" x14ac:dyDescent="0.2">
      <c r="A55" s="118" t="s">
        <v>487</v>
      </c>
      <c r="B55" s="4" t="s">
        <v>294</v>
      </c>
      <c r="C55" s="7" t="s">
        <v>5</v>
      </c>
      <c r="D55" s="42">
        <v>81.099999999999994</v>
      </c>
      <c r="E55" s="43">
        <v>17.810373670987349</v>
      </c>
      <c r="F55" s="43">
        <f t="shared" si="9"/>
        <v>21.915664802149934</v>
      </c>
      <c r="G55" s="119">
        <f t="shared" si="10"/>
        <v>1777.3604154543596</v>
      </c>
      <c r="H55" s="134">
        <v>0</v>
      </c>
      <c r="I55" s="119">
        <f t="shared" si="3"/>
        <v>0</v>
      </c>
      <c r="J55" s="90">
        <f t="shared" si="4"/>
        <v>0</v>
      </c>
      <c r="K55" s="17">
        <f t="shared" si="5"/>
        <v>0</v>
      </c>
      <c r="L55" s="91">
        <f t="shared" si="11"/>
        <v>0</v>
      </c>
      <c r="M55" s="5"/>
      <c r="N55" s="159"/>
      <c r="P55" s="133"/>
    </row>
    <row r="56" spans="1:18" s="18" customFormat="1" ht="31.5" x14ac:dyDescent="0.2">
      <c r="A56" s="118" t="s">
        <v>488</v>
      </c>
      <c r="B56" s="4" t="s">
        <v>295</v>
      </c>
      <c r="C56" s="7" t="s">
        <v>5</v>
      </c>
      <c r="D56" s="42">
        <v>37.78</v>
      </c>
      <c r="E56" s="43">
        <v>59.96627137365838</v>
      </c>
      <c r="F56" s="43">
        <f t="shared" si="9"/>
        <v>73.788496925286637</v>
      </c>
      <c r="G56" s="119">
        <f t="shared" si="10"/>
        <v>2787.729413837329</v>
      </c>
      <c r="H56" s="134">
        <v>0</v>
      </c>
      <c r="I56" s="119">
        <f t="shared" si="3"/>
        <v>0</v>
      </c>
      <c r="J56" s="90">
        <f t="shared" si="4"/>
        <v>0</v>
      </c>
      <c r="K56" s="17">
        <f t="shared" si="5"/>
        <v>0</v>
      </c>
      <c r="L56" s="91">
        <f t="shared" si="11"/>
        <v>0</v>
      </c>
      <c r="M56" s="5"/>
      <c r="N56" s="159"/>
      <c r="P56" s="133"/>
    </row>
    <row r="57" spans="1:18" s="18" customFormat="1" ht="42" x14ac:dyDescent="0.2">
      <c r="A57" s="118" t="s">
        <v>489</v>
      </c>
      <c r="B57" s="4" t="s">
        <v>288</v>
      </c>
      <c r="C57" s="7" t="s">
        <v>79</v>
      </c>
      <c r="D57" s="42">
        <v>2078.94</v>
      </c>
      <c r="E57" s="43">
        <v>8.6101753857315799</v>
      </c>
      <c r="F57" s="43">
        <f t="shared" si="9"/>
        <v>10.594820812142709</v>
      </c>
      <c r="G57" s="119">
        <f t="shared" si="10"/>
        <v>22025.996779195964</v>
      </c>
      <c r="H57" s="134">
        <v>0</v>
      </c>
      <c r="I57" s="119">
        <f t="shared" si="3"/>
        <v>0</v>
      </c>
      <c r="J57" s="90">
        <f t="shared" si="4"/>
        <v>0</v>
      </c>
      <c r="K57" s="17">
        <f t="shared" si="5"/>
        <v>0</v>
      </c>
      <c r="L57" s="91">
        <f t="shared" si="11"/>
        <v>0</v>
      </c>
      <c r="M57" s="5"/>
      <c r="N57" s="161"/>
      <c r="P57" s="133"/>
      <c r="R57" s="159"/>
    </row>
    <row r="58" spans="1:18" s="18" customFormat="1" ht="42" x14ac:dyDescent="0.2">
      <c r="A58" s="118" t="s">
        <v>490</v>
      </c>
      <c r="B58" s="4" t="s">
        <v>296</v>
      </c>
      <c r="C58" s="7" t="s">
        <v>79</v>
      </c>
      <c r="D58" s="42">
        <v>1347.78</v>
      </c>
      <c r="E58" s="43">
        <v>7.0974339047325383</v>
      </c>
      <c r="F58" s="43">
        <f t="shared" si="9"/>
        <v>8.7333924197733879</v>
      </c>
      <c r="G58" s="119">
        <f t="shared" si="10"/>
        <v>11770.691635522177</v>
      </c>
      <c r="H58" s="134">
        <v>0</v>
      </c>
      <c r="I58" s="119">
        <f t="shared" si="3"/>
        <v>0</v>
      </c>
      <c r="J58" s="90">
        <f t="shared" si="4"/>
        <v>0</v>
      </c>
      <c r="K58" s="17">
        <f t="shared" si="5"/>
        <v>0</v>
      </c>
      <c r="L58" s="91">
        <f t="shared" si="11"/>
        <v>0</v>
      </c>
      <c r="M58" s="5"/>
      <c r="N58" s="161"/>
      <c r="P58" s="133"/>
      <c r="R58" s="159"/>
    </row>
    <row r="59" spans="1:18" s="20" customFormat="1" ht="42" x14ac:dyDescent="0.2">
      <c r="A59" s="118" t="s">
        <v>491</v>
      </c>
      <c r="B59" s="4" t="s">
        <v>297</v>
      </c>
      <c r="C59" s="7" t="s">
        <v>79</v>
      </c>
      <c r="D59" s="42">
        <v>2118.89</v>
      </c>
      <c r="E59" s="43">
        <v>6.3084680043233208</v>
      </c>
      <c r="F59" s="43">
        <f t="shared" si="9"/>
        <v>7.7625698793198454</v>
      </c>
      <c r="G59" s="119">
        <f t="shared" si="10"/>
        <v>16448.031691592027</v>
      </c>
      <c r="H59" s="134">
        <v>0</v>
      </c>
      <c r="I59" s="119">
        <f t="shared" si="3"/>
        <v>0</v>
      </c>
      <c r="J59" s="90">
        <f t="shared" si="4"/>
        <v>0</v>
      </c>
      <c r="K59" s="17">
        <f t="shared" si="5"/>
        <v>0</v>
      </c>
      <c r="L59" s="91">
        <f t="shared" si="11"/>
        <v>0</v>
      </c>
      <c r="M59" s="5"/>
      <c r="N59" s="161"/>
      <c r="P59" s="133"/>
      <c r="R59" s="159"/>
    </row>
    <row r="60" spans="1:18" s="18" customFormat="1" ht="42" x14ac:dyDescent="0.2">
      <c r="A60" s="118" t="s">
        <v>492</v>
      </c>
      <c r="B60" s="4" t="s">
        <v>289</v>
      </c>
      <c r="C60" s="7" t="s">
        <v>79</v>
      </c>
      <c r="D60" s="42">
        <v>2581.1799999999998</v>
      </c>
      <c r="E60" s="43">
        <v>5.7044035906219612</v>
      </c>
      <c r="F60" s="43">
        <f t="shared" si="9"/>
        <v>7.0192686182603232</v>
      </c>
      <c r="G60" s="119">
        <f t="shared" si="10"/>
        <v>18117.99577208118</v>
      </c>
      <c r="H60" s="134">
        <v>0</v>
      </c>
      <c r="I60" s="119">
        <f t="shared" si="3"/>
        <v>0</v>
      </c>
      <c r="J60" s="90">
        <f t="shared" si="4"/>
        <v>0</v>
      </c>
      <c r="K60" s="17">
        <f t="shared" si="5"/>
        <v>0</v>
      </c>
      <c r="L60" s="91">
        <f t="shared" si="11"/>
        <v>0</v>
      </c>
      <c r="M60" s="5"/>
      <c r="N60" s="161"/>
      <c r="P60" s="133"/>
      <c r="R60" s="159"/>
    </row>
    <row r="61" spans="1:18" s="18" customFormat="1" ht="42" x14ac:dyDescent="0.2">
      <c r="A61" s="118" t="s">
        <v>493</v>
      </c>
      <c r="B61" s="4" t="s">
        <v>290</v>
      </c>
      <c r="C61" s="7" t="s">
        <v>79</v>
      </c>
      <c r="D61" s="42">
        <v>1964.1</v>
      </c>
      <c r="E61" s="43">
        <v>5.3846548462014994</v>
      </c>
      <c r="F61" s="43">
        <f t="shared" si="9"/>
        <v>6.6258177882509441</v>
      </c>
      <c r="G61" s="119">
        <f t="shared" si="10"/>
        <v>13013.768717903678</v>
      </c>
      <c r="H61" s="134">
        <v>0</v>
      </c>
      <c r="I61" s="119">
        <f t="shared" si="3"/>
        <v>0</v>
      </c>
      <c r="J61" s="90">
        <f t="shared" si="4"/>
        <v>0</v>
      </c>
      <c r="K61" s="17">
        <f t="shared" si="5"/>
        <v>0</v>
      </c>
      <c r="L61" s="91">
        <f t="shared" si="11"/>
        <v>0</v>
      </c>
      <c r="M61" s="5"/>
      <c r="N61" s="161"/>
      <c r="P61" s="133"/>
      <c r="R61" s="159"/>
    </row>
    <row r="62" spans="1:18" s="18" customFormat="1" ht="42" x14ac:dyDescent="0.2">
      <c r="A62" s="118" t="s">
        <v>494</v>
      </c>
      <c r="B62" s="4" t="s">
        <v>298</v>
      </c>
      <c r="C62" s="7" t="s">
        <v>79</v>
      </c>
      <c r="D62" s="42">
        <v>2616.1100000000006</v>
      </c>
      <c r="E62" s="43">
        <v>5.0721545247686199</v>
      </c>
      <c r="F62" s="43">
        <f t="shared" si="9"/>
        <v>6.2412861427277866</v>
      </c>
      <c r="G62" s="119">
        <f t="shared" si="10"/>
        <v>16327.891090851594</v>
      </c>
      <c r="H62" s="134">
        <v>0</v>
      </c>
      <c r="I62" s="119">
        <f t="shared" si="3"/>
        <v>0</v>
      </c>
      <c r="J62" s="90">
        <f t="shared" si="4"/>
        <v>0</v>
      </c>
      <c r="K62" s="17">
        <f t="shared" si="5"/>
        <v>0</v>
      </c>
      <c r="L62" s="91">
        <f t="shared" si="11"/>
        <v>0</v>
      </c>
      <c r="M62" s="5"/>
      <c r="N62" s="161"/>
      <c r="P62" s="133"/>
      <c r="R62" s="159"/>
    </row>
    <row r="63" spans="1:18" s="18" customFormat="1" ht="31.5" x14ac:dyDescent="0.2">
      <c r="A63" s="118" t="s">
        <v>495</v>
      </c>
      <c r="B63" s="4" t="s">
        <v>299</v>
      </c>
      <c r="C63" s="7" t="s">
        <v>79</v>
      </c>
      <c r="D63" s="42">
        <v>17.23</v>
      </c>
      <c r="E63" s="43">
        <v>6.3661537022651782</v>
      </c>
      <c r="F63" s="43">
        <f t="shared" si="9"/>
        <v>7.833552130637301</v>
      </c>
      <c r="G63" s="119">
        <f t="shared" si="10"/>
        <v>134.9721032108807</v>
      </c>
      <c r="H63" s="134">
        <v>0</v>
      </c>
      <c r="I63" s="119">
        <f t="shared" si="3"/>
        <v>0</v>
      </c>
      <c r="J63" s="90">
        <f t="shared" si="4"/>
        <v>0</v>
      </c>
      <c r="K63" s="17">
        <f t="shared" si="5"/>
        <v>0</v>
      </c>
      <c r="L63" s="91">
        <f t="shared" si="11"/>
        <v>0</v>
      </c>
      <c r="M63" s="5"/>
      <c r="N63" s="161"/>
      <c r="P63" s="133"/>
      <c r="R63" s="159"/>
    </row>
    <row r="64" spans="1:18" s="18" customFormat="1" ht="31.5" x14ac:dyDescent="0.2">
      <c r="A64" s="118" t="s">
        <v>496</v>
      </c>
      <c r="B64" s="4" t="s">
        <v>300</v>
      </c>
      <c r="C64" s="7" t="s">
        <v>79</v>
      </c>
      <c r="D64" s="42">
        <v>315.58</v>
      </c>
      <c r="E64" s="43">
        <v>5.7629475807034005</v>
      </c>
      <c r="F64" s="43">
        <f t="shared" si="9"/>
        <v>7.0913069980555337</v>
      </c>
      <c r="G64" s="119">
        <f t="shared" si="10"/>
        <v>2237.8746624463652</v>
      </c>
      <c r="H64" s="134">
        <v>0</v>
      </c>
      <c r="I64" s="119">
        <f t="shared" si="3"/>
        <v>0</v>
      </c>
      <c r="J64" s="90">
        <f t="shared" si="4"/>
        <v>0</v>
      </c>
      <c r="K64" s="17">
        <f t="shared" si="5"/>
        <v>0</v>
      </c>
      <c r="L64" s="91">
        <f t="shared" si="11"/>
        <v>0</v>
      </c>
      <c r="M64" s="5"/>
      <c r="N64" s="161"/>
      <c r="P64" s="133"/>
      <c r="R64" s="159"/>
    </row>
    <row r="65" spans="1:18" s="18" customFormat="1" ht="31.5" x14ac:dyDescent="0.2">
      <c r="A65" s="118" t="s">
        <v>497</v>
      </c>
      <c r="B65" s="4" t="s">
        <v>301</v>
      </c>
      <c r="C65" s="7" t="s">
        <v>79</v>
      </c>
      <c r="D65" s="42">
        <v>285.78999999999996</v>
      </c>
      <c r="E65" s="43">
        <v>5.2840328946995818</v>
      </c>
      <c r="F65" s="43">
        <f t="shared" si="9"/>
        <v>6.5020024769278351</v>
      </c>
      <c r="G65" s="119">
        <f t="shared" si="10"/>
        <v>1858.2072878812057</v>
      </c>
      <c r="H65" s="134">
        <v>0</v>
      </c>
      <c r="I65" s="119">
        <f t="shared" si="3"/>
        <v>0</v>
      </c>
      <c r="J65" s="90">
        <f t="shared" si="4"/>
        <v>0</v>
      </c>
      <c r="K65" s="17">
        <f t="shared" si="5"/>
        <v>0</v>
      </c>
      <c r="L65" s="91">
        <f t="shared" si="11"/>
        <v>0</v>
      </c>
      <c r="M65" s="5"/>
      <c r="N65" s="161"/>
      <c r="P65" s="133"/>
      <c r="R65" s="159"/>
    </row>
    <row r="66" spans="1:18" s="18" customFormat="1" ht="31.5" x14ac:dyDescent="0.2">
      <c r="A66" s="118" t="s">
        <v>498</v>
      </c>
      <c r="B66" s="4" t="s">
        <v>302</v>
      </c>
      <c r="C66" s="7" t="s">
        <v>79</v>
      </c>
      <c r="D66" s="42">
        <v>57.18</v>
      </c>
      <c r="E66" s="43">
        <v>10.627726451699319</v>
      </c>
      <c r="F66" s="43">
        <f t="shared" si="9"/>
        <v>13.077417398816012</v>
      </c>
      <c r="G66" s="119">
        <f t="shared" si="10"/>
        <v>747.76672686429959</v>
      </c>
      <c r="H66" s="134">
        <v>0</v>
      </c>
      <c r="I66" s="119">
        <f t="shared" si="3"/>
        <v>0</v>
      </c>
      <c r="J66" s="90">
        <f t="shared" si="4"/>
        <v>0</v>
      </c>
      <c r="K66" s="17">
        <f t="shared" si="5"/>
        <v>0</v>
      </c>
      <c r="L66" s="91">
        <f t="shared" si="11"/>
        <v>0</v>
      </c>
      <c r="M66" s="5"/>
      <c r="N66" s="159"/>
      <c r="P66" s="133"/>
    </row>
    <row r="67" spans="1:18" s="20" customFormat="1" ht="31.5" x14ac:dyDescent="0.2">
      <c r="A67" s="118" t="s">
        <v>499</v>
      </c>
      <c r="B67" s="4" t="s">
        <v>303</v>
      </c>
      <c r="C67" s="7" t="s">
        <v>79</v>
      </c>
      <c r="D67" s="42">
        <v>109.92000000000002</v>
      </c>
      <c r="E67" s="43">
        <v>8.1169228902562605</v>
      </c>
      <c r="F67" s="43">
        <f t="shared" si="9"/>
        <v>9.9878736164603286</v>
      </c>
      <c r="G67" s="119">
        <f t="shared" si="10"/>
        <v>1097.8670679213194</v>
      </c>
      <c r="H67" s="134">
        <v>0</v>
      </c>
      <c r="I67" s="119">
        <f t="shared" si="3"/>
        <v>0</v>
      </c>
      <c r="J67" s="90">
        <f t="shared" si="4"/>
        <v>0</v>
      </c>
      <c r="K67" s="17">
        <f t="shared" si="5"/>
        <v>0</v>
      </c>
      <c r="L67" s="91">
        <f t="shared" si="11"/>
        <v>0</v>
      </c>
      <c r="M67" s="5"/>
      <c r="N67" s="159"/>
      <c r="P67" s="133"/>
    </row>
    <row r="68" spans="1:18" s="18" customFormat="1" ht="52.5" x14ac:dyDescent="0.2">
      <c r="A68" s="118" t="s">
        <v>500</v>
      </c>
      <c r="B68" s="4" t="s">
        <v>81</v>
      </c>
      <c r="C68" s="7" t="s">
        <v>5</v>
      </c>
      <c r="D68" s="42">
        <v>648.07000000000005</v>
      </c>
      <c r="E68" s="43">
        <v>69.116160418208565</v>
      </c>
      <c r="F68" s="43">
        <f t="shared" si="9"/>
        <v>85.047435394605628</v>
      </c>
      <c r="G68" s="119">
        <f t="shared" si="10"/>
        <v>55116.691456182074</v>
      </c>
      <c r="H68" s="134">
        <v>0</v>
      </c>
      <c r="I68" s="119">
        <f t="shared" si="3"/>
        <v>0</v>
      </c>
      <c r="J68" s="90">
        <f t="shared" si="4"/>
        <v>0</v>
      </c>
      <c r="K68" s="17">
        <f t="shared" si="5"/>
        <v>0</v>
      </c>
      <c r="L68" s="91">
        <f t="shared" si="11"/>
        <v>0</v>
      </c>
      <c r="M68" s="5"/>
      <c r="N68" s="161"/>
      <c r="P68" s="133"/>
      <c r="R68" s="159"/>
    </row>
    <row r="69" spans="1:18" s="18" customFormat="1" ht="52.5" x14ac:dyDescent="0.2">
      <c r="A69" s="118" t="s">
        <v>501</v>
      </c>
      <c r="B69" s="4" t="s">
        <v>82</v>
      </c>
      <c r="C69" s="7" t="s">
        <v>5</v>
      </c>
      <c r="D69" s="42">
        <v>605.12</v>
      </c>
      <c r="E69" s="43">
        <v>81.066053346434245</v>
      </c>
      <c r="F69" s="43">
        <f t="shared" si="9"/>
        <v>99.751778642787329</v>
      </c>
      <c r="G69" s="119">
        <f t="shared" si="10"/>
        <v>60361.796292323466</v>
      </c>
      <c r="H69" s="134">
        <v>0</v>
      </c>
      <c r="I69" s="119">
        <f t="shared" si="3"/>
        <v>0</v>
      </c>
      <c r="J69" s="90">
        <f t="shared" si="4"/>
        <v>0</v>
      </c>
      <c r="K69" s="17">
        <f t="shared" si="5"/>
        <v>0</v>
      </c>
      <c r="L69" s="91">
        <f t="shared" si="11"/>
        <v>0</v>
      </c>
      <c r="M69" s="5"/>
      <c r="N69" s="159"/>
      <c r="P69" s="133"/>
    </row>
    <row r="70" spans="1:18" s="18" customFormat="1" ht="24" customHeight="1" x14ac:dyDescent="0.2">
      <c r="A70" s="118" t="s">
        <v>502</v>
      </c>
      <c r="B70" s="4" t="s">
        <v>83</v>
      </c>
      <c r="C70" s="7" t="s">
        <v>65</v>
      </c>
      <c r="D70" s="42">
        <v>156</v>
      </c>
      <c r="E70" s="43">
        <v>40.160129801940002</v>
      </c>
      <c r="F70" s="43">
        <f t="shared" si="9"/>
        <v>49.417039721287168</v>
      </c>
      <c r="G70" s="119">
        <f t="shared" si="10"/>
        <v>7709.0581965207984</v>
      </c>
      <c r="H70" s="134">
        <v>0</v>
      </c>
      <c r="I70" s="119">
        <f t="shared" si="3"/>
        <v>0</v>
      </c>
      <c r="J70" s="90">
        <f t="shared" si="4"/>
        <v>0</v>
      </c>
      <c r="K70" s="17">
        <f t="shared" si="5"/>
        <v>0</v>
      </c>
      <c r="L70" s="91">
        <f t="shared" si="11"/>
        <v>0</v>
      </c>
      <c r="M70" s="5"/>
      <c r="N70" s="161"/>
      <c r="P70" s="133"/>
      <c r="R70" s="159"/>
    </row>
    <row r="71" spans="1:18" s="57" customFormat="1" ht="20.100000000000001" customHeight="1" x14ac:dyDescent="0.2">
      <c r="A71" s="122" t="s">
        <v>84</v>
      </c>
      <c r="B71" s="66" t="s">
        <v>85</v>
      </c>
      <c r="C71" s="66"/>
      <c r="D71" s="67"/>
      <c r="E71" s="68"/>
      <c r="F71" s="68"/>
      <c r="G71" s="120">
        <f>SUM(G72:G79)</f>
        <v>181897.12386017901</v>
      </c>
      <c r="H71" s="136">
        <v>0</v>
      </c>
      <c r="I71" s="120">
        <f>SUM(I72:I79)</f>
        <v>0</v>
      </c>
      <c r="J71" s="92"/>
      <c r="K71" s="65">
        <f>SUM(K72:K79)</f>
        <v>0</v>
      </c>
      <c r="L71" s="89">
        <f>K71/G71</f>
        <v>0</v>
      </c>
      <c r="M71" s="5"/>
      <c r="N71" s="159"/>
      <c r="P71" s="133"/>
    </row>
    <row r="72" spans="1:18" s="18" customFormat="1" ht="42" x14ac:dyDescent="0.2">
      <c r="A72" s="118" t="s">
        <v>503</v>
      </c>
      <c r="B72" s="4" t="s">
        <v>304</v>
      </c>
      <c r="C72" s="7" t="s">
        <v>5</v>
      </c>
      <c r="D72" s="42">
        <v>2644.37</v>
      </c>
      <c r="E72" s="43">
        <v>43.306065307228579</v>
      </c>
      <c r="F72" s="43">
        <f t="shared" ref="F72:F79" si="12">E72*(1+$M$3)</f>
        <v>53.288113360544763</v>
      </c>
      <c r="G72" s="119">
        <f t="shared" ref="G72:G79" si="13">D72*F72</f>
        <v>140913.48832722375</v>
      </c>
      <c r="H72" s="134">
        <v>0</v>
      </c>
      <c r="I72" s="119">
        <f t="shared" si="3"/>
        <v>0</v>
      </c>
      <c r="J72" s="90">
        <f t="shared" si="4"/>
        <v>0</v>
      </c>
      <c r="K72" s="17">
        <f t="shared" si="5"/>
        <v>0</v>
      </c>
      <c r="L72" s="91">
        <f t="shared" ref="L72:L79" si="14">IF(AND(J72&gt;0,D72&gt;0),J72/D72,0)</f>
        <v>0</v>
      </c>
      <c r="M72" s="5"/>
      <c r="N72" s="161"/>
      <c r="O72" s="140"/>
      <c r="P72" s="133"/>
      <c r="R72" s="159"/>
    </row>
    <row r="73" spans="1:18" s="18" customFormat="1" ht="31.5" x14ac:dyDescent="0.2">
      <c r="A73" s="118" t="s">
        <v>504</v>
      </c>
      <c r="B73" s="4" t="s">
        <v>305</v>
      </c>
      <c r="C73" s="7" t="s">
        <v>86</v>
      </c>
      <c r="D73" s="42">
        <v>225.9</v>
      </c>
      <c r="E73" s="43">
        <v>22.658676192589503</v>
      </c>
      <c r="F73" s="43">
        <f t="shared" si="12"/>
        <v>27.881501054981381</v>
      </c>
      <c r="G73" s="119">
        <f t="shared" si="13"/>
        <v>6298.4310883202943</v>
      </c>
      <c r="H73" s="134">
        <v>0</v>
      </c>
      <c r="I73" s="119">
        <f t="shared" si="3"/>
        <v>0</v>
      </c>
      <c r="J73" s="90">
        <f t="shared" si="4"/>
        <v>0</v>
      </c>
      <c r="K73" s="17">
        <f t="shared" si="5"/>
        <v>0</v>
      </c>
      <c r="L73" s="91">
        <f t="shared" si="14"/>
        <v>0</v>
      </c>
      <c r="M73" s="5"/>
      <c r="N73" s="159"/>
      <c r="P73" s="133"/>
    </row>
    <row r="74" spans="1:18" s="18" customFormat="1" ht="21" x14ac:dyDescent="0.2">
      <c r="A74" s="118" t="s">
        <v>505</v>
      </c>
      <c r="B74" s="4" t="s">
        <v>306</v>
      </c>
      <c r="C74" s="7" t="s">
        <v>86</v>
      </c>
      <c r="D74" s="42">
        <v>684.66</v>
      </c>
      <c r="E74" s="43">
        <v>13.445803765151641</v>
      </c>
      <c r="F74" s="43">
        <f t="shared" si="12"/>
        <v>16.545061533019094</v>
      </c>
      <c r="G74" s="119">
        <f t="shared" si="13"/>
        <v>11327.741829196853</v>
      </c>
      <c r="H74" s="134">
        <v>0</v>
      </c>
      <c r="I74" s="119">
        <f t="shared" si="3"/>
        <v>0</v>
      </c>
      <c r="J74" s="90">
        <f t="shared" si="4"/>
        <v>0</v>
      </c>
      <c r="K74" s="17">
        <f t="shared" si="5"/>
        <v>0</v>
      </c>
      <c r="L74" s="91">
        <f t="shared" si="14"/>
        <v>0</v>
      </c>
      <c r="M74" s="5"/>
      <c r="N74" s="159"/>
      <c r="O74" s="140"/>
      <c r="P74" s="133"/>
    </row>
    <row r="75" spans="1:18" s="18" customFormat="1" ht="31.5" x14ac:dyDescent="0.2">
      <c r="A75" s="118" t="s">
        <v>506</v>
      </c>
      <c r="B75" s="4" t="s">
        <v>307</v>
      </c>
      <c r="C75" s="7" t="s">
        <v>5</v>
      </c>
      <c r="D75" s="42">
        <v>42.34</v>
      </c>
      <c r="E75" s="43">
        <v>79.620343076531654</v>
      </c>
      <c r="F75" s="43">
        <f t="shared" si="12"/>
        <v>97.972832155672194</v>
      </c>
      <c r="G75" s="119">
        <f t="shared" si="13"/>
        <v>4148.1697134711612</v>
      </c>
      <c r="H75" s="134">
        <v>0</v>
      </c>
      <c r="I75" s="119">
        <f t="shared" si="3"/>
        <v>0</v>
      </c>
      <c r="J75" s="90">
        <f t="shared" si="4"/>
        <v>0</v>
      </c>
      <c r="K75" s="17">
        <f t="shared" si="5"/>
        <v>0</v>
      </c>
      <c r="L75" s="91">
        <f t="shared" si="14"/>
        <v>0</v>
      </c>
      <c r="M75" s="5"/>
      <c r="N75" s="159"/>
      <c r="P75" s="133"/>
    </row>
    <row r="76" spans="1:18" s="18" customFormat="1" ht="21" x14ac:dyDescent="0.2">
      <c r="A76" s="118" t="s">
        <v>507</v>
      </c>
      <c r="B76" s="4" t="s">
        <v>308</v>
      </c>
      <c r="C76" s="7" t="s">
        <v>86</v>
      </c>
      <c r="D76" s="42">
        <v>81</v>
      </c>
      <c r="E76" s="43">
        <v>33.738781918534372</v>
      </c>
      <c r="F76" s="43">
        <f t="shared" si="12"/>
        <v>41.515571150756543</v>
      </c>
      <c r="G76" s="119">
        <f t="shared" si="13"/>
        <v>3362.76126321128</v>
      </c>
      <c r="H76" s="134">
        <v>0</v>
      </c>
      <c r="I76" s="119">
        <f t="shared" si="3"/>
        <v>0</v>
      </c>
      <c r="J76" s="90">
        <f t="shared" si="4"/>
        <v>0</v>
      </c>
      <c r="K76" s="17">
        <f t="shared" si="5"/>
        <v>0</v>
      </c>
      <c r="L76" s="91">
        <f t="shared" si="14"/>
        <v>0</v>
      </c>
      <c r="M76" s="5"/>
      <c r="N76" s="159"/>
      <c r="P76" s="133"/>
    </row>
    <row r="77" spans="1:18" s="18" customFormat="1" ht="21" x14ac:dyDescent="0.2">
      <c r="A77" s="118" t="s">
        <v>508</v>
      </c>
      <c r="B77" s="4" t="s">
        <v>309</v>
      </c>
      <c r="C77" s="7" t="s">
        <v>86</v>
      </c>
      <c r="D77" s="42">
        <v>176.78</v>
      </c>
      <c r="E77" s="43">
        <v>37.847872097006444</v>
      </c>
      <c r="F77" s="43">
        <f t="shared" si="12"/>
        <v>46.571806615366427</v>
      </c>
      <c r="G77" s="119">
        <f t="shared" si="13"/>
        <v>8232.963973464477</v>
      </c>
      <c r="H77" s="134">
        <v>0</v>
      </c>
      <c r="I77" s="119">
        <f t="shared" si="3"/>
        <v>0</v>
      </c>
      <c r="J77" s="90">
        <f t="shared" si="4"/>
        <v>0</v>
      </c>
      <c r="K77" s="17">
        <f t="shared" si="5"/>
        <v>0</v>
      </c>
      <c r="L77" s="91">
        <f t="shared" si="14"/>
        <v>0</v>
      </c>
      <c r="M77" s="5"/>
      <c r="N77" s="161"/>
      <c r="P77" s="133"/>
    </row>
    <row r="78" spans="1:18" s="18" customFormat="1" ht="21" x14ac:dyDescent="0.2">
      <c r="A78" s="118" t="s">
        <v>509</v>
      </c>
      <c r="B78" s="4" t="s">
        <v>310</v>
      </c>
      <c r="C78" s="7" t="s">
        <v>86</v>
      </c>
      <c r="D78" s="42">
        <v>11.999999999999996</v>
      </c>
      <c r="E78" s="43">
        <v>32.033693918534375</v>
      </c>
      <c r="F78" s="43">
        <f t="shared" si="12"/>
        <v>39.417460366756544</v>
      </c>
      <c r="G78" s="119">
        <f t="shared" si="13"/>
        <v>473.00952440107841</v>
      </c>
      <c r="H78" s="134">
        <v>0</v>
      </c>
      <c r="I78" s="119">
        <f t="shared" ref="I78:I141" si="15">H78*$F78</f>
        <v>0</v>
      </c>
      <c r="J78" s="90">
        <f t="shared" ref="J78:J79" si="16">H78</f>
        <v>0</v>
      </c>
      <c r="K78" s="17">
        <f t="shared" ref="K78:K141" si="17">J78*$F78</f>
        <v>0</v>
      </c>
      <c r="L78" s="91">
        <f t="shared" si="14"/>
        <v>0</v>
      </c>
      <c r="M78" s="5"/>
      <c r="N78" s="159"/>
      <c r="P78" s="133"/>
    </row>
    <row r="79" spans="1:18" s="18" customFormat="1" ht="21" x14ac:dyDescent="0.2">
      <c r="A79" s="118" t="s">
        <v>510</v>
      </c>
      <c r="B79" s="4" t="s">
        <v>311</v>
      </c>
      <c r="C79" s="7" t="s">
        <v>86</v>
      </c>
      <c r="D79" s="42">
        <v>163.38</v>
      </c>
      <c r="E79" s="43">
        <v>35.518257374175818</v>
      </c>
      <c r="F79" s="43">
        <f t="shared" si="12"/>
        <v>43.70521569892334</v>
      </c>
      <c r="G79" s="119">
        <f t="shared" si="13"/>
        <v>7140.5581408900953</v>
      </c>
      <c r="H79" s="134">
        <v>0</v>
      </c>
      <c r="I79" s="119">
        <f t="shared" si="15"/>
        <v>0</v>
      </c>
      <c r="J79" s="90">
        <f t="shared" si="16"/>
        <v>0</v>
      </c>
      <c r="K79" s="17">
        <f t="shared" si="17"/>
        <v>0</v>
      </c>
      <c r="L79" s="91">
        <f t="shared" si="14"/>
        <v>0</v>
      </c>
      <c r="M79" s="5"/>
      <c r="N79" s="159"/>
      <c r="P79" s="133"/>
    </row>
    <row r="80" spans="1:18" s="57" customFormat="1" ht="20.100000000000001" customHeight="1" x14ac:dyDescent="0.2">
      <c r="A80" s="122" t="s">
        <v>87</v>
      </c>
      <c r="B80" s="66" t="s">
        <v>19</v>
      </c>
      <c r="C80" s="66"/>
      <c r="D80" s="67"/>
      <c r="E80" s="68"/>
      <c r="F80" s="68"/>
      <c r="G80" s="120">
        <f>SUM(G81:G86)</f>
        <v>52334.009175789201</v>
      </c>
      <c r="H80" s="136">
        <v>0</v>
      </c>
      <c r="I80" s="120">
        <f>SUM(I81:I86)</f>
        <v>0</v>
      </c>
      <c r="J80" s="92"/>
      <c r="K80" s="65">
        <f>SUM(K81:K86)</f>
        <v>0</v>
      </c>
      <c r="L80" s="89">
        <f>K80/G80</f>
        <v>0</v>
      </c>
      <c r="M80" s="5"/>
      <c r="N80" s="159"/>
      <c r="P80" s="133"/>
    </row>
    <row r="81" spans="1:16" s="18" customFormat="1" ht="52.5" x14ac:dyDescent="0.2">
      <c r="A81" s="118" t="s">
        <v>516</v>
      </c>
      <c r="B81" s="4" t="s">
        <v>312</v>
      </c>
      <c r="C81" s="7" t="s">
        <v>5</v>
      </c>
      <c r="D81" s="42">
        <v>564.08000000000004</v>
      </c>
      <c r="E81" s="43">
        <v>9.7296820024690991</v>
      </c>
      <c r="F81" s="43">
        <f t="shared" ref="F81:F86" si="18">E81*(1+$M$3)</f>
        <v>11.972373704038226</v>
      </c>
      <c r="G81" s="119">
        <f>D81*F81</f>
        <v>6753.3765589738832</v>
      </c>
      <c r="H81" s="134">
        <v>0</v>
      </c>
      <c r="I81" s="119">
        <f t="shared" si="15"/>
        <v>0</v>
      </c>
      <c r="J81" s="90">
        <f t="shared" ref="J81:J86" si="19">H81</f>
        <v>0</v>
      </c>
      <c r="K81" s="17">
        <f t="shared" si="17"/>
        <v>0</v>
      </c>
      <c r="L81" s="91">
        <f t="shared" ref="L81:L86" si="20">IF(AND(J81&gt;0,D81&gt;0),J81/D81,0)</f>
        <v>0</v>
      </c>
      <c r="M81" s="5"/>
      <c r="N81" s="159"/>
      <c r="P81" s="133"/>
    </row>
    <row r="82" spans="1:16" s="18" customFormat="1" ht="42" x14ac:dyDescent="0.2">
      <c r="A82" s="118" t="s">
        <v>517</v>
      </c>
      <c r="B82" s="4" t="s">
        <v>511</v>
      </c>
      <c r="C82" s="7" t="s">
        <v>5</v>
      </c>
      <c r="D82" s="42">
        <v>0</v>
      </c>
      <c r="E82" s="43">
        <v>9.0244944757407985</v>
      </c>
      <c r="F82" s="43">
        <f t="shared" si="18"/>
        <v>11.104640452399051</v>
      </c>
      <c r="G82" s="119">
        <f>D82*F82</f>
        <v>0</v>
      </c>
      <c r="H82" s="134">
        <v>0</v>
      </c>
      <c r="I82" s="119">
        <f t="shared" si="15"/>
        <v>0</v>
      </c>
      <c r="J82" s="90">
        <f t="shared" si="19"/>
        <v>0</v>
      </c>
      <c r="K82" s="17">
        <f t="shared" si="17"/>
        <v>0</v>
      </c>
      <c r="L82" s="91">
        <f t="shared" si="20"/>
        <v>0</v>
      </c>
      <c r="M82" s="5"/>
      <c r="N82" s="159"/>
      <c r="P82" s="133"/>
    </row>
    <row r="83" spans="1:16" s="18" customFormat="1" ht="10.5" x14ac:dyDescent="0.2">
      <c r="A83" s="118" t="s">
        <v>518</v>
      </c>
      <c r="B83" s="4" t="s">
        <v>512</v>
      </c>
      <c r="C83" s="7" t="s">
        <v>6</v>
      </c>
      <c r="D83" s="42">
        <v>175.14</v>
      </c>
      <c r="E83" s="43">
        <v>24.857593234147998</v>
      </c>
      <c r="F83" s="43">
        <f t="shared" si="18"/>
        <v>30.587268474619112</v>
      </c>
      <c r="G83" s="119">
        <f>D83*F83</f>
        <v>5357.0542006447904</v>
      </c>
      <c r="H83" s="134">
        <v>0</v>
      </c>
      <c r="I83" s="119">
        <f t="shared" si="15"/>
        <v>0</v>
      </c>
      <c r="J83" s="90">
        <f t="shared" si="19"/>
        <v>0</v>
      </c>
      <c r="K83" s="17">
        <f t="shared" si="17"/>
        <v>0</v>
      </c>
      <c r="L83" s="91">
        <f t="shared" si="20"/>
        <v>0</v>
      </c>
      <c r="M83" s="5"/>
      <c r="N83" s="159"/>
      <c r="P83" s="133"/>
    </row>
    <row r="84" spans="1:16" s="18" customFormat="1" ht="42" x14ac:dyDescent="0.2">
      <c r="A84" s="118" t="s">
        <v>518</v>
      </c>
      <c r="B84" s="4" t="s">
        <v>513</v>
      </c>
      <c r="C84" s="7" t="s">
        <v>5</v>
      </c>
      <c r="D84" s="42">
        <v>564.08000000000004</v>
      </c>
      <c r="E84" s="43">
        <v>32.841324007389801</v>
      </c>
      <c r="F84" s="43">
        <f t="shared" si="18"/>
        <v>40.411249191093148</v>
      </c>
      <c r="G84" s="119">
        <f t="shared" ref="G84:G86" si="21">D84*F84</f>
        <v>22795.177443711826</v>
      </c>
      <c r="H84" s="134">
        <v>0</v>
      </c>
      <c r="I84" s="119">
        <f t="shared" si="15"/>
        <v>0</v>
      </c>
      <c r="J84" s="90">
        <f t="shared" si="19"/>
        <v>0</v>
      </c>
      <c r="K84" s="17">
        <f t="shared" si="17"/>
        <v>0</v>
      </c>
      <c r="L84" s="91">
        <f t="shared" si="20"/>
        <v>0</v>
      </c>
      <c r="M84" s="5"/>
      <c r="N84" s="159"/>
      <c r="P84" s="133"/>
    </row>
    <row r="85" spans="1:16" s="18" customFormat="1" ht="31.5" x14ac:dyDescent="0.2">
      <c r="A85" s="118" t="s">
        <v>519</v>
      </c>
      <c r="B85" s="4" t="s">
        <v>514</v>
      </c>
      <c r="C85" s="7" t="s">
        <v>5</v>
      </c>
      <c r="D85" s="42">
        <v>113.94</v>
      </c>
      <c r="E85" s="43">
        <v>112.7942127686</v>
      </c>
      <c r="F85" s="43">
        <f t="shared" si="18"/>
        <v>138.79327881176229</v>
      </c>
      <c r="G85" s="119">
        <f t="shared" si="21"/>
        <v>15814.106187812195</v>
      </c>
      <c r="H85" s="134">
        <v>0</v>
      </c>
      <c r="I85" s="119">
        <f t="shared" si="15"/>
        <v>0</v>
      </c>
      <c r="J85" s="90">
        <f t="shared" si="19"/>
        <v>0</v>
      </c>
      <c r="K85" s="17">
        <f t="shared" si="17"/>
        <v>0</v>
      </c>
      <c r="L85" s="91">
        <f t="shared" si="20"/>
        <v>0</v>
      </c>
      <c r="M85" s="5"/>
      <c r="N85" s="159"/>
      <c r="P85" s="133"/>
    </row>
    <row r="86" spans="1:16" s="18" customFormat="1" ht="31.5" x14ac:dyDescent="0.2">
      <c r="A86" s="118" t="s">
        <v>520</v>
      </c>
      <c r="B86" s="4" t="s">
        <v>515</v>
      </c>
      <c r="C86" s="7" t="s">
        <v>86</v>
      </c>
      <c r="D86" s="42">
        <v>17</v>
      </c>
      <c r="E86" s="43">
        <v>77.170675939790286</v>
      </c>
      <c r="F86" s="43">
        <f t="shared" si="18"/>
        <v>94.958516743911943</v>
      </c>
      <c r="G86" s="119">
        <f t="shared" si="21"/>
        <v>1614.2947846465031</v>
      </c>
      <c r="H86" s="134">
        <v>0</v>
      </c>
      <c r="I86" s="119">
        <f t="shared" si="15"/>
        <v>0</v>
      </c>
      <c r="J86" s="90">
        <f t="shared" si="19"/>
        <v>0</v>
      </c>
      <c r="K86" s="17">
        <f t="shared" si="17"/>
        <v>0</v>
      </c>
      <c r="L86" s="91">
        <f t="shared" si="20"/>
        <v>0</v>
      </c>
      <c r="M86" s="5"/>
      <c r="N86" s="159"/>
      <c r="P86" s="133"/>
    </row>
    <row r="87" spans="1:16" s="57" customFormat="1" ht="20.100000000000001" customHeight="1" x14ac:dyDescent="0.2">
      <c r="A87" s="122" t="s">
        <v>88</v>
      </c>
      <c r="B87" s="66" t="s">
        <v>89</v>
      </c>
      <c r="C87" s="66"/>
      <c r="D87" s="67"/>
      <c r="E87" s="68"/>
      <c r="F87" s="68"/>
      <c r="G87" s="120">
        <f>SUM(G88:G88)</f>
        <v>70914.730162499996</v>
      </c>
      <c r="H87" s="136">
        <v>0</v>
      </c>
      <c r="I87" s="120">
        <f>SUM(I88:I88)</f>
        <v>0</v>
      </c>
      <c r="J87" s="92"/>
      <c r="K87" s="65">
        <f>SUM(K88:K88)</f>
        <v>0</v>
      </c>
      <c r="L87" s="89">
        <f>K87/G87</f>
        <v>0</v>
      </c>
      <c r="M87" s="5"/>
      <c r="N87" s="159"/>
      <c r="P87" s="133"/>
    </row>
    <row r="88" spans="1:16" s="18" customFormat="1" ht="31.5" x14ac:dyDescent="0.2">
      <c r="A88" s="118" t="s">
        <v>7</v>
      </c>
      <c r="B88" s="4" t="s">
        <v>313</v>
      </c>
      <c r="C88" s="7" t="s">
        <v>5</v>
      </c>
      <c r="D88" s="42">
        <v>1219.7</v>
      </c>
      <c r="E88" s="43">
        <v>47.25</v>
      </c>
      <c r="F88" s="43">
        <f>E88*(1+$M$3)</f>
        <v>58.141124999999995</v>
      </c>
      <c r="G88" s="119">
        <f>D88*F88</f>
        <v>70914.730162499996</v>
      </c>
      <c r="H88" s="134">
        <v>0</v>
      </c>
      <c r="I88" s="119">
        <f t="shared" si="15"/>
        <v>0</v>
      </c>
      <c r="J88" s="90">
        <f t="shared" ref="J88" si="22">H88</f>
        <v>0</v>
      </c>
      <c r="K88" s="17">
        <f t="shared" si="17"/>
        <v>0</v>
      </c>
      <c r="L88" s="91">
        <f>IF(AND(J88&gt;0,D88&gt;0),J88/D88,0)</f>
        <v>0</v>
      </c>
      <c r="M88" s="5"/>
      <c r="N88" s="159"/>
      <c r="O88" s="140"/>
      <c r="P88" s="133"/>
    </row>
    <row r="89" spans="1:16" s="57" customFormat="1" ht="20.100000000000001" customHeight="1" x14ac:dyDescent="0.2">
      <c r="A89" s="122" t="s">
        <v>90</v>
      </c>
      <c r="B89" s="66" t="s">
        <v>20</v>
      </c>
      <c r="C89" s="66"/>
      <c r="D89" s="67"/>
      <c r="E89" s="68"/>
      <c r="F89" s="68"/>
      <c r="G89" s="120">
        <f>SUM(G90:G133)</f>
        <v>95128.379044306363</v>
      </c>
      <c r="H89" s="136">
        <v>0</v>
      </c>
      <c r="I89" s="120">
        <f>SUM(I90:I133)</f>
        <v>0</v>
      </c>
      <c r="J89" s="92"/>
      <c r="K89" s="65">
        <f>SUM(K90:K133)</f>
        <v>0</v>
      </c>
      <c r="L89" s="89">
        <f>K89/G89</f>
        <v>0</v>
      </c>
      <c r="M89" s="5"/>
      <c r="N89" s="159"/>
      <c r="O89" s="133"/>
      <c r="P89" s="133"/>
    </row>
    <row r="90" spans="1:16" s="18" customFormat="1" ht="42" x14ac:dyDescent="0.2">
      <c r="A90" s="118" t="s">
        <v>8</v>
      </c>
      <c r="B90" s="4" t="s">
        <v>521</v>
      </c>
      <c r="C90" s="7" t="s">
        <v>65</v>
      </c>
      <c r="D90" s="42">
        <v>187</v>
      </c>
      <c r="E90" s="43">
        <v>59.643515785403444</v>
      </c>
      <c r="F90" s="43">
        <f t="shared" ref="F90:F133" si="23">E90*(1+$M$3)</f>
        <v>73.391346173938928</v>
      </c>
      <c r="G90" s="119">
        <f t="shared" ref="G90:G133" si="24">D90*F90</f>
        <v>13724.181734526579</v>
      </c>
      <c r="H90" s="134">
        <v>0</v>
      </c>
      <c r="I90" s="119">
        <f t="shared" si="15"/>
        <v>0</v>
      </c>
      <c r="J90" s="90">
        <f t="shared" ref="J90:J133" si="25">H90</f>
        <v>0</v>
      </c>
      <c r="K90" s="17">
        <f t="shared" si="17"/>
        <v>0</v>
      </c>
      <c r="L90" s="91">
        <f t="shared" ref="L90:L133" si="26">IF(AND(J90&gt;0,D90&gt;0),J90/D90,0)</f>
        <v>0</v>
      </c>
      <c r="M90" s="5"/>
      <c r="N90" s="159"/>
      <c r="P90" s="133"/>
    </row>
    <row r="91" spans="1:16" s="18" customFormat="1" ht="21" x14ac:dyDescent="0.2">
      <c r="A91" s="118" t="s">
        <v>542</v>
      </c>
      <c r="B91" s="4" t="s">
        <v>522</v>
      </c>
      <c r="C91" s="7" t="s">
        <v>65</v>
      </c>
      <c r="D91" s="42">
        <v>13</v>
      </c>
      <c r="E91" s="43">
        <v>13.861441195204399</v>
      </c>
      <c r="F91" s="43">
        <f t="shared" si="23"/>
        <v>17.056503390699014</v>
      </c>
      <c r="G91" s="119">
        <f t="shared" si="24"/>
        <v>221.73454407908719</v>
      </c>
      <c r="H91" s="134">
        <v>0</v>
      </c>
      <c r="I91" s="119">
        <f t="shared" si="15"/>
        <v>0</v>
      </c>
      <c r="J91" s="90">
        <f t="shared" si="25"/>
        <v>0</v>
      </c>
      <c r="K91" s="17">
        <f t="shared" si="17"/>
        <v>0</v>
      </c>
      <c r="L91" s="91">
        <f t="shared" si="26"/>
        <v>0</v>
      </c>
      <c r="M91" s="5"/>
      <c r="N91" s="159"/>
      <c r="P91" s="133"/>
    </row>
    <row r="92" spans="1:16" s="18" customFormat="1" ht="21" x14ac:dyDescent="0.2">
      <c r="A92" s="118" t="s">
        <v>543</v>
      </c>
      <c r="B92" s="4" t="s">
        <v>523</v>
      </c>
      <c r="C92" s="7" t="s">
        <v>65</v>
      </c>
      <c r="D92" s="42">
        <v>13</v>
      </c>
      <c r="E92" s="43">
        <v>21.8844793097504</v>
      </c>
      <c r="F92" s="43">
        <f t="shared" si="23"/>
        <v>26.928851790647865</v>
      </c>
      <c r="G92" s="119">
        <f t="shared" si="24"/>
        <v>350.07507327842222</v>
      </c>
      <c r="H92" s="134">
        <v>0</v>
      </c>
      <c r="I92" s="119">
        <f t="shared" si="15"/>
        <v>0</v>
      </c>
      <c r="J92" s="90">
        <f t="shared" si="25"/>
        <v>0</v>
      </c>
      <c r="K92" s="17">
        <f t="shared" si="17"/>
        <v>0</v>
      </c>
      <c r="L92" s="91">
        <f t="shared" si="26"/>
        <v>0</v>
      </c>
      <c r="M92" s="5"/>
      <c r="N92" s="159"/>
      <c r="P92" s="133"/>
    </row>
    <row r="93" spans="1:16" s="18" customFormat="1" ht="21" x14ac:dyDescent="0.2">
      <c r="A93" s="118" t="s">
        <v>544</v>
      </c>
      <c r="B93" s="4" t="s">
        <v>524</v>
      </c>
      <c r="C93" s="7" t="s">
        <v>65</v>
      </c>
      <c r="D93" s="42">
        <v>11</v>
      </c>
      <c r="E93" s="43">
        <v>29.907517424296401</v>
      </c>
      <c r="F93" s="43">
        <f t="shared" si="23"/>
        <v>36.801200190596717</v>
      </c>
      <c r="G93" s="119">
        <f t="shared" si="24"/>
        <v>404.81320209656388</v>
      </c>
      <c r="H93" s="134">
        <v>0</v>
      </c>
      <c r="I93" s="119">
        <f t="shared" si="15"/>
        <v>0</v>
      </c>
      <c r="J93" s="90">
        <f t="shared" si="25"/>
        <v>0</v>
      </c>
      <c r="K93" s="17">
        <f t="shared" si="17"/>
        <v>0</v>
      </c>
      <c r="L93" s="91">
        <f t="shared" si="26"/>
        <v>0</v>
      </c>
      <c r="M93" s="5"/>
      <c r="N93" s="159"/>
      <c r="P93" s="133"/>
    </row>
    <row r="94" spans="1:16" s="18" customFormat="1" ht="21" x14ac:dyDescent="0.2">
      <c r="A94" s="118" t="s">
        <v>545</v>
      </c>
      <c r="B94" s="4" t="s">
        <v>525</v>
      </c>
      <c r="C94" s="7" t="s">
        <v>65</v>
      </c>
      <c r="D94" s="42">
        <v>10</v>
      </c>
      <c r="E94" s="43">
        <v>17.275417943733601</v>
      </c>
      <c r="F94" s="43">
        <f t="shared" si="23"/>
        <v>21.257401779764194</v>
      </c>
      <c r="G94" s="119">
        <f t="shared" si="24"/>
        <v>212.57401779764194</v>
      </c>
      <c r="H94" s="134">
        <v>0</v>
      </c>
      <c r="I94" s="119">
        <f t="shared" si="15"/>
        <v>0</v>
      </c>
      <c r="J94" s="90">
        <f t="shared" si="25"/>
        <v>0</v>
      </c>
      <c r="K94" s="17">
        <f t="shared" si="17"/>
        <v>0</v>
      </c>
      <c r="L94" s="91">
        <f t="shared" si="26"/>
        <v>0</v>
      </c>
      <c r="M94" s="5"/>
      <c r="N94" s="159"/>
      <c r="P94" s="133"/>
    </row>
    <row r="95" spans="1:16" s="18" customFormat="1" ht="31.5" x14ac:dyDescent="0.2">
      <c r="A95" s="118" t="s">
        <v>546</v>
      </c>
      <c r="B95" s="4" t="s">
        <v>314</v>
      </c>
      <c r="C95" s="7" t="s">
        <v>65</v>
      </c>
      <c r="D95" s="42">
        <v>145</v>
      </c>
      <c r="E95" s="43">
        <v>89.841104372700997</v>
      </c>
      <c r="F95" s="43">
        <f t="shared" si="23"/>
        <v>110.54947893060857</v>
      </c>
      <c r="G95" s="119">
        <f t="shared" si="24"/>
        <v>16029.674444938242</v>
      </c>
      <c r="H95" s="134">
        <v>0</v>
      </c>
      <c r="I95" s="119">
        <f t="shared" si="15"/>
        <v>0</v>
      </c>
      <c r="J95" s="90">
        <f t="shared" si="25"/>
        <v>0</v>
      </c>
      <c r="K95" s="17">
        <f t="shared" si="17"/>
        <v>0</v>
      </c>
      <c r="L95" s="91">
        <f t="shared" si="26"/>
        <v>0</v>
      </c>
      <c r="M95" s="5"/>
      <c r="N95" s="159"/>
      <c r="P95" s="133"/>
    </row>
    <row r="96" spans="1:16" s="18" customFormat="1" ht="31.5" x14ac:dyDescent="0.2">
      <c r="A96" s="118" t="s">
        <v>547</v>
      </c>
      <c r="B96" s="4" t="s">
        <v>526</v>
      </c>
      <c r="C96" s="7" t="s">
        <v>65</v>
      </c>
      <c r="D96" s="42">
        <v>42</v>
      </c>
      <c r="E96" s="43">
        <v>109.72918546393852</v>
      </c>
      <c r="F96" s="43">
        <f t="shared" si="23"/>
        <v>135.02176271337635</v>
      </c>
      <c r="G96" s="119">
        <f t="shared" si="24"/>
        <v>5670.9140339618061</v>
      </c>
      <c r="H96" s="134">
        <v>0</v>
      </c>
      <c r="I96" s="119">
        <f t="shared" si="15"/>
        <v>0</v>
      </c>
      <c r="J96" s="90">
        <f t="shared" si="25"/>
        <v>0</v>
      </c>
      <c r="K96" s="17">
        <f t="shared" si="17"/>
        <v>0</v>
      </c>
      <c r="L96" s="91">
        <f t="shared" si="26"/>
        <v>0</v>
      </c>
      <c r="M96" s="5"/>
      <c r="N96" s="159"/>
      <c r="P96" s="133"/>
    </row>
    <row r="97" spans="1:16" s="18" customFormat="1" ht="31.5" x14ac:dyDescent="0.2">
      <c r="A97" s="118" t="s">
        <v>548</v>
      </c>
      <c r="B97" s="4" t="s">
        <v>315</v>
      </c>
      <c r="C97" s="7" t="s">
        <v>65</v>
      </c>
      <c r="D97" s="42">
        <v>24</v>
      </c>
      <c r="E97" s="43">
        <v>105.97637021000615</v>
      </c>
      <c r="F97" s="43">
        <f t="shared" si="23"/>
        <v>130.40392354341256</v>
      </c>
      <c r="G97" s="119">
        <f t="shared" si="24"/>
        <v>3129.6941650419012</v>
      </c>
      <c r="H97" s="134">
        <v>0</v>
      </c>
      <c r="I97" s="119">
        <f t="shared" si="15"/>
        <v>0</v>
      </c>
      <c r="J97" s="90">
        <f t="shared" si="25"/>
        <v>0</v>
      </c>
      <c r="K97" s="17">
        <f t="shared" si="17"/>
        <v>0</v>
      </c>
      <c r="L97" s="91">
        <f t="shared" si="26"/>
        <v>0</v>
      </c>
      <c r="M97" s="5"/>
      <c r="N97" s="159"/>
      <c r="P97" s="133"/>
    </row>
    <row r="98" spans="1:16" s="18" customFormat="1" ht="31.5" x14ac:dyDescent="0.2">
      <c r="A98" s="118" t="s">
        <v>549</v>
      </c>
      <c r="B98" s="4" t="s">
        <v>316</v>
      </c>
      <c r="C98" s="7" t="s">
        <v>65</v>
      </c>
      <c r="D98" s="42">
        <v>12</v>
      </c>
      <c r="E98" s="43">
        <v>129.92063591447015</v>
      </c>
      <c r="F98" s="43">
        <f t="shared" si="23"/>
        <v>159.86734249275551</v>
      </c>
      <c r="G98" s="119">
        <f t="shared" si="24"/>
        <v>1918.4081099130663</v>
      </c>
      <c r="H98" s="134">
        <v>0</v>
      </c>
      <c r="I98" s="119">
        <f t="shared" si="15"/>
        <v>0</v>
      </c>
      <c r="J98" s="90">
        <f t="shared" si="25"/>
        <v>0</v>
      </c>
      <c r="K98" s="17">
        <f t="shared" si="17"/>
        <v>0</v>
      </c>
      <c r="L98" s="91">
        <f t="shared" si="26"/>
        <v>0</v>
      </c>
      <c r="M98" s="5"/>
      <c r="N98" s="159"/>
      <c r="P98" s="133"/>
    </row>
    <row r="99" spans="1:16" s="18" customFormat="1" ht="31.5" x14ac:dyDescent="0.2">
      <c r="A99" s="118" t="s">
        <v>550</v>
      </c>
      <c r="B99" s="4" t="s">
        <v>527</v>
      </c>
      <c r="C99" s="7" t="s">
        <v>65</v>
      </c>
      <c r="D99" s="42">
        <v>1</v>
      </c>
      <c r="E99" s="43">
        <v>129.92063591447015</v>
      </c>
      <c r="F99" s="43">
        <f t="shared" si="23"/>
        <v>159.86734249275551</v>
      </c>
      <c r="G99" s="119">
        <f t="shared" si="24"/>
        <v>159.86734249275551</v>
      </c>
      <c r="H99" s="134">
        <v>0</v>
      </c>
      <c r="I99" s="119">
        <f t="shared" si="15"/>
        <v>0</v>
      </c>
      <c r="J99" s="90">
        <f t="shared" si="25"/>
        <v>0</v>
      </c>
      <c r="K99" s="17">
        <f t="shared" si="17"/>
        <v>0</v>
      </c>
      <c r="L99" s="91">
        <f t="shared" si="26"/>
        <v>0</v>
      </c>
      <c r="M99" s="5"/>
      <c r="N99" s="159"/>
      <c r="P99" s="133"/>
    </row>
    <row r="100" spans="1:16" s="18" customFormat="1" ht="42" x14ac:dyDescent="0.2">
      <c r="A100" s="118" t="s">
        <v>551</v>
      </c>
      <c r="B100" s="4" t="s">
        <v>318</v>
      </c>
      <c r="C100" s="7" t="s">
        <v>65</v>
      </c>
      <c r="D100" s="42">
        <v>170</v>
      </c>
      <c r="E100" s="43">
        <v>102.98969125619999</v>
      </c>
      <c r="F100" s="43">
        <f t="shared" si="23"/>
        <v>126.72881509075408</v>
      </c>
      <c r="G100" s="119">
        <f t="shared" si="24"/>
        <v>21543.898565428193</v>
      </c>
      <c r="H100" s="134">
        <v>0</v>
      </c>
      <c r="I100" s="119">
        <f t="shared" si="15"/>
        <v>0</v>
      </c>
      <c r="J100" s="90">
        <f t="shared" si="25"/>
        <v>0</v>
      </c>
      <c r="K100" s="17">
        <f t="shared" si="17"/>
        <v>0</v>
      </c>
      <c r="L100" s="91">
        <f t="shared" si="26"/>
        <v>0</v>
      </c>
      <c r="M100" s="5"/>
      <c r="N100" s="159"/>
      <c r="P100" s="133"/>
    </row>
    <row r="101" spans="1:16" s="18" customFormat="1" ht="21" x14ac:dyDescent="0.2">
      <c r="A101" s="118" t="s">
        <v>552</v>
      </c>
      <c r="B101" s="4" t="s">
        <v>317</v>
      </c>
      <c r="C101" s="7" t="s">
        <v>65</v>
      </c>
      <c r="D101" s="42">
        <v>10</v>
      </c>
      <c r="E101" s="43">
        <v>64.629506551047896</v>
      </c>
      <c r="F101" s="43">
        <f t="shared" si="23"/>
        <v>79.526607811064437</v>
      </c>
      <c r="G101" s="119">
        <f t="shared" si="24"/>
        <v>795.26607811064434</v>
      </c>
      <c r="H101" s="134">
        <v>0</v>
      </c>
      <c r="I101" s="119">
        <f t="shared" si="15"/>
        <v>0</v>
      </c>
      <c r="J101" s="90">
        <f t="shared" si="25"/>
        <v>0</v>
      </c>
      <c r="K101" s="17">
        <f t="shared" si="17"/>
        <v>0</v>
      </c>
      <c r="L101" s="91">
        <f t="shared" si="26"/>
        <v>0</v>
      </c>
      <c r="M101" s="5"/>
      <c r="N101" s="159"/>
      <c r="P101" s="133"/>
    </row>
    <row r="102" spans="1:16" s="18" customFormat="1" ht="21" x14ac:dyDescent="0.2">
      <c r="A102" s="118" t="s">
        <v>553</v>
      </c>
      <c r="B102" s="4" t="s">
        <v>528</v>
      </c>
      <c r="C102" s="7" t="s">
        <v>65</v>
      </c>
      <c r="D102" s="42">
        <v>6</v>
      </c>
      <c r="E102" s="43">
        <v>138.17239686242721</v>
      </c>
      <c r="F102" s="43">
        <f t="shared" si="23"/>
        <v>170.02113433921667</v>
      </c>
      <c r="G102" s="119">
        <f t="shared" si="24"/>
        <v>1020.1268060353</v>
      </c>
      <c r="H102" s="134">
        <v>0</v>
      </c>
      <c r="I102" s="119">
        <f t="shared" si="15"/>
        <v>0</v>
      </c>
      <c r="J102" s="90">
        <f t="shared" si="25"/>
        <v>0</v>
      </c>
      <c r="K102" s="17">
        <f t="shared" si="17"/>
        <v>0</v>
      </c>
      <c r="L102" s="91">
        <f t="shared" si="26"/>
        <v>0</v>
      </c>
      <c r="M102" s="5"/>
      <c r="N102" s="159"/>
      <c r="P102" s="133"/>
    </row>
    <row r="103" spans="1:16" s="18" customFormat="1" ht="31.5" x14ac:dyDescent="0.2">
      <c r="A103" s="118" t="s">
        <v>554</v>
      </c>
      <c r="B103" s="4" t="s">
        <v>529</v>
      </c>
      <c r="C103" s="7" t="s">
        <v>86</v>
      </c>
      <c r="D103" s="42">
        <v>368.4</v>
      </c>
      <c r="E103" s="43">
        <v>3.1524993004960002</v>
      </c>
      <c r="F103" s="43">
        <f t="shared" si="23"/>
        <v>3.8791503892603281</v>
      </c>
      <c r="G103" s="119">
        <f t="shared" si="24"/>
        <v>1429.0790034035049</v>
      </c>
      <c r="H103" s="134">
        <v>0</v>
      </c>
      <c r="I103" s="119">
        <f t="shared" si="15"/>
        <v>0</v>
      </c>
      <c r="J103" s="90">
        <f t="shared" si="25"/>
        <v>0</v>
      </c>
      <c r="K103" s="17">
        <f t="shared" si="17"/>
        <v>0</v>
      </c>
      <c r="L103" s="91">
        <f t="shared" si="26"/>
        <v>0</v>
      </c>
      <c r="M103" s="5"/>
      <c r="N103" s="159"/>
      <c r="P103" s="133"/>
    </row>
    <row r="104" spans="1:16" s="18" customFormat="1" ht="31.5" x14ac:dyDescent="0.2">
      <c r="A104" s="118" t="s">
        <v>555</v>
      </c>
      <c r="B104" s="4" t="s">
        <v>319</v>
      </c>
      <c r="C104" s="7" t="s">
        <v>86</v>
      </c>
      <c r="D104" s="42">
        <v>0</v>
      </c>
      <c r="E104" s="43">
        <v>4.2861738906447986</v>
      </c>
      <c r="F104" s="43">
        <f t="shared" si="23"/>
        <v>5.2741369724384244</v>
      </c>
      <c r="G104" s="119">
        <f t="shared" si="24"/>
        <v>0</v>
      </c>
      <c r="H104" s="134">
        <v>0</v>
      </c>
      <c r="I104" s="119">
        <f t="shared" si="15"/>
        <v>0</v>
      </c>
      <c r="J104" s="90">
        <f t="shared" si="25"/>
        <v>0</v>
      </c>
      <c r="K104" s="17">
        <f t="shared" si="17"/>
        <v>0</v>
      </c>
      <c r="L104" s="91">
        <f t="shared" si="26"/>
        <v>0</v>
      </c>
      <c r="M104" s="5"/>
      <c r="N104" s="159"/>
      <c r="P104" s="133"/>
    </row>
    <row r="105" spans="1:16" s="18" customFormat="1" ht="31.5" x14ac:dyDescent="0.2">
      <c r="A105" s="118" t="s">
        <v>556</v>
      </c>
      <c r="B105" s="4" t="s">
        <v>320</v>
      </c>
      <c r="C105" s="7" t="s">
        <v>86</v>
      </c>
      <c r="D105" s="42">
        <v>162.5</v>
      </c>
      <c r="E105" s="43">
        <v>4.2973604426115992</v>
      </c>
      <c r="F105" s="43">
        <f t="shared" si="23"/>
        <v>5.2879020246335724</v>
      </c>
      <c r="G105" s="119">
        <f t="shared" si="24"/>
        <v>859.28407900295554</v>
      </c>
      <c r="H105" s="134">
        <v>0</v>
      </c>
      <c r="I105" s="119">
        <f t="shared" si="15"/>
        <v>0</v>
      </c>
      <c r="J105" s="90">
        <f t="shared" si="25"/>
        <v>0</v>
      </c>
      <c r="K105" s="17">
        <f t="shared" si="17"/>
        <v>0</v>
      </c>
      <c r="L105" s="91">
        <f t="shared" si="26"/>
        <v>0</v>
      </c>
      <c r="M105" s="5"/>
      <c r="N105" s="159"/>
      <c r="P105" s="133"/>
    </row>
    <row r="106" spans="1:16" s="18" customFormat="1" ht="31.5" x14ac:dyDescent="0.2">
      <c r="A106" s="118" t="s">
        <v>557</v>
      </c>
      <c r="B106" s="4" t="s">
        <v>321</v>
      </c>
      <c r="C106" s="7" t="s">
        <v>86</v>
      </c>
      <c r="D106" s="42">
        <v>193.39999999999998</v>
      </c>
      <c r="E106" s="43">
        <v>6.5880999726611993</v>
      </c>
      <c r="F106" s="43">
        <f t="shared" si="23"/>
        <v>8.1066570163596054</v>
      </c>
      <c r="G106" s="119">
        <f t="shared" si="24"/>
        <v>1567.8274669639475</v>
      </c>
      <c r="H106" s="134">
        <v>0</v>
      </c>
      <c r="I106" s="119">
        <f t="shared" si="15"/>
        <v>0</v>
      </c>
      <c r="J106" s="90">
        <f t="shared" si="25"/>
        <v>0</v>
      </c>
      <c r="K106" s="17">
        <f t="shared" si="17"/>
        <v>0</v>
      </c>
      <c r="L106" s="91">
        <f t="shared" si="26"/>
        <v>0</v>
      </c>
      <c r="M106" s="5"/>
      <c r="N106" s="159"/>
      <c r="P106" s="133"/>
    </row>
    <row r="107" spans="1:16" s="18" customFormat="1" ht="31.5" x14ac:dyDescent="0.2">
      <c r="A107" s="118" t="s">
        <v>558</v>
      </c>
      <c r="B107" s="4" t="s">
        <v>530</v>
      </c>
      <c r="C107" s="7" t="s">
        <v>86</v>
      </c>
      <c r="D107" s="42">
        <v>11.82</v>
      </c>
      <c r="E107" s="43">
        <v>11.727373480793597</v>
      </c>
      <c r="F107" s="43">
        <f t="shared" si="23"/>
        <v>14.430533068116521</v>
      </c>
      <c r="G107" s="119">
        <f t="shared" si="24"/>
        <v>170.56890086513729</v>
      </c>
      <c r="H107" s="134">
        <v>0</v>
      </c>
      <c r="I107" s="119">
        <f t="shared" si="15"/>
        <v>0</v>
      </c>
      <c r="J107" s="90">
        <f t="shared" si="25"/>
        <v>0</v>
      </c>
      <c r="K107" s="17">
        <f t="shared" si="17"/>
        <v>0</v>
      </c>
      <c r="L107" s="91">
        <f t="shared" si="26"/>
        <v>0</v>
      </c>
      <c r="M107" s="5"/>
      <c r="N107" s="159"/>
      <c r="P107" s="133"/>
    </row>
    <row r="108" spans="1:16" s="18" customFormat="1" ht="31.5" x14ac:dyDescent="0.2">
      <c r="A108" s="118" t="s">
        <v>559</v>
      </c>
      <c r="B108" s="4" t="s">
        <v>423</v>
      </c>
      <c r="C108" s="7" t="s">
        <v>86</v>
      </c>
      <c r="D108" s="42">
        <v>87.12</v>
      </c>
      <c r="E108" s="43">
        <v>22.397952278578799</v>
      </c>
      <c r="F108" s="43">
        <f t="shared" si="23"/>
        <v>27.56068027879121</v>
      </c>
      <c r="G108" s="119">
        <f t="shared" si="24"/>
        <v>2401.0864658882901</v>
      </c>
      <c r="H108" s="134">
        <v>0</v>
      </c>
      <c r="I108" s="119">
        <f t="shared" si="15"/>
        <v>0</v>
      </c>
      <c r="J108" s="90">
        <f t="shared" si="25"/>
        <v>0</v>
      </c>
      <c r="K108" s="17">
        <f t="shared" si="17"/>
        <v>0</v>
      </c>
      <c r="L108" s="91">
        <f t="shared" si="26"/>
        <v>0</v>
      </c>
      <c r="M108" s="5"/>
      <c r="N108" s="159"/>
      <c r="P108" s="133"/>
    </row>
    <row r="109" spans="1:16" s="18" customFormat="1" ht="31.5" x14ac:dyDescent="0.2">
      <c r="A109" s="118" t="s">
        <v>560</v>
      </c>
      <c r="B109" s="4" t="s">
        <v>531</v>
      </c>
      <c r="C109" s="7" t="s">
        <v>86</v>
      </c>
      <c r="D109" s="42">
        <v>201.4</v>
      </c>
      <c r="E109" s="43">
        <v>40.314127961587197</v>
      </c>
      <c r="F109" s="43">
        <f t="shared" si="23"/>
        <v>49.606534456733044</v>
      </c>
      <c r="G109" s="119">
        <f t="shared" si="24"/>
        <v>9990.7560395860346</v>
      </c>
      <c r="H109" s="134">
        <v>0</v>
      </c>
      <c r="I109" s="119">
        <f t="shared" si="15"/>
        <v>0</v>
      </c>
      <c r="J109" s="90">
        <f t="shared" si="25"/>
        <v>0</v>
      </c>
      <c r="K109" s="17">
        <f t="shared" si="17"/>
        <v>0</v>
      </c>
      <c r="L109" s="91">
        <f t="shared" si="26"/>
        <v>0</v>
      </c>
      <c r="M109" s="5"/>
      <c r="N109" s="159"/>
      <c r="P109" s="133"/>
    </row>
    <row r="110" spans="1:16" s="18" customFormat="1" ht="31.5" x14ac:dyDescent="0.2">
      <c r="A110" s="118" t="s">
        <v>561</v>
      </c>
      <c r="B110" s="4" t="s">
        <v>322</v>
      </c>
      <c r="C110" s="7" t="s">
        <v>86</v>
      </c>
      <c r="D110" s="42">
        <v>0</v>
      </c>
      <c r="E110" s="43">
        <v>4.7457414162647993</v>
      </c>
      <c r="F110" s="43">
        <f t="shared" si="23"/>
        <v>5.8396348127138351</v>
      </c>
      <c r="G110" s="119">
        <f t="shared" si="24"/>
        <v>0</v>
      </c>
      <c r="H110" s="134">
        <v>0</v>
      </c>
      <c r="I110" s="119">
        <f t="shared" si="15"/>
        <v>0</v>
      </c>
      <c r="J110" s="90">
        <f t="shared" si="25"/>
        <v>0</v>
      </c>
      <c r="K110" s="17">
        <f t="shared" si="17"/>
        <v>0</v>
      </c>
      <c r="L110" s="91">
        <f t="shared" si="26"/>
        <v>0</v>
      </c>
      <c r="M110" s="5"/>
      <c r="N110" s="159"/>
      <c r="P110" s="133"/>
    </row>
    <row r="111" spans="1:16" s="18" customFormat="1" ht="31.5" x14ac:dyDescent="0.2">
      <c r="A111" s="118" t="s">
        <v>562</v>
      </c>
      <c r="B111" s="4" t="s">
        <v>323</v>
      </c>
      <c r="C111" s="7" t="s">
        <v>86</v>
      </c>
      <c r="D111" s="42">
        <v>81.58</v>
      </c>
      <c r="E111" s="43">
        <v>6.4121251965623989</v>
      </c>
      <c r="F111" s="43">
        <f t="shared" si="23"/>
        <v>7.8901200543700316</v>
      </c>
      <c r="G111" s="119">
        <f t="shared" si="24"/>
        <v>643.67599403550719</v>
      </c>
      <c r="H111" s="134">
        <v>0</v>
      </c>
      <c r="I111" s="119">
        <f t="shared" si="15"/>
        <v>0</v>
      </c>
      <c r="J111" s="90">
        <f t="shared" si="25"/>
        <v>0</v>
      </c>
      <c r="K111" s="17">
        <f t="shared" si="17"/>
        <v>0</v>
      </c>
      <c r="L111" s="91">
        <f t="shared" si="26"/>
        <v>0</v>
      </c>
      <c r="M111" s="5"/>
      <c r="N111" s="159"/>
      <c r="P111" s="133"/>
    </row>
    <row r="112" spans="1:16" s="18" customFormat="1" ht="21" x14ac:dyDescent="0.2">
      <c r="A112" s="118" t="s">
        <v>563</v>
      </c>
      <c r="B112" s="4" t="s">
        <v>324</v>
      </c>
      <c r="C112" s="7" t="s">
        <v>86</v>
      </c>
      <c r="D112" s="42">
        <v>8.67</v>
      </c>
      <c r="E112" s="43">
        <v>7.5162228413888004</v>
      </c>
      <c r="F112" s="43">
        <f t="shared" si="23"/>
        <v>9.2487122063289178</v>
      </c>
      <c r="G112" s="119">
        <f t="shared" si="24"/>
        <v>80.186334828871722</v>
      </c>
      <c r="H112" s="134">
        <v>0</v>
      </c>
      <c r="I112" s="119">
        <f t="shared" si="15"/>
        <v>0</v>
      </c>
      <c r="J112" s="90">
        <f t="shared" si="25"/>
        <v>0</v>
      </c>
      <c r="K112" s="17">
        <f t="shared" si="17"/>
        <v>0</v>
      </c>
      <c r="L112" s="91">
        <f t="shared" si="26"/>
        <v>0</v>
      </c>
      <c r="M112" s="5"/>
      <c r="N112" s="159"/>
      <c r="P112" s="133"/>
    </row>
    <row r="113" spans="1:16" s="18" customFormat="1" ht="21" x14ac:dyDescent="0.2">
      <c r="A113" s="118" t="s">
        <v>564</v>
      </c>
      <c r="B113" s="4" t="s">
        <v>325</v>
      </c>
      <c r="C113" s="7" t="s">
        <v>86</v>
      </c>
      <c r="D113" s="42">
        <v>50.259999999999991</v>
      </c>
      <c r="E113" s="43">
        <v>17.566430409620402</v>
      </c>
      <c r="F113" s="43">
        <f t="shared" si="23"/>
        <v>21.615492619037905</v>
      </c>
      <c r="G113" s="119">
        <f t="shared" si="24"/>
        <v>1086.3946590328449</v>
      </c>
      <c r="H113" s="134">
        <v>0</v>
      </c>
      <c r="I113" s="119">
        <f t="shared" si="15"/>
        <v>0</v>
      </c>
      <c r="J113" s="90">
        <f t="shared" si="25"/>
        <v>0</v>
      </c>
      <c r="K113" s="17">
        <f t="shared" si="17"/>
        <v>0</v>
      </c>
      <c r="L113" s="91">
        <f t="shared" si="26"/>
        <v>0</v>
      </c>
      <c r="M113" s="5"/>
      <c r="N113" s="159"/>
      <c r="P113" s="133"/>
    </row>
    <row r="114" spans="1:16" s="18" customFormat="1" ht="42" x14ac:dyDescent="0.2">
      <c r="A114" s="118" t="s">
        <v>565</v>
      </c>
      <c r="B114" s="4" t="s">
        <v>532</v>
      </c>
      <c r="C114" s="7" t="s">
        <v>65</v>
      </c>
      <c r="D114" s="42">
        <v>8</v>
      </c>
      <c r="E114" s="43">
        <v>254.11314753719998</v>
      </c>
      <c r="F114" s="43">
        <f t="shared" si="23"/>
        <v>312.68622804452457</v>
      </c>
      <c r="G114" s="119">
        <f t="shared" si="24"/>
        <v>2501.4898243561966</v>
      </c>
      <c r="H114" s="134">
        <v>0</v>
      </c>
      <c r="I114" s="119">
        <f t="shared" si="15"/>
        <v>0</v>
      </c>
      <c r="J114" s="90">
        <f t="shared" si="25"/>
        <v>0</v>
      </c>
      <c r="K114" s="17">
        <f t="shared" si="17"/>
        <v>0</v>
      </c>
      <c r="L114" s="91">
        <f t="shared" si="26"/>
        <v>0</v>
      </c>
      <c r="M114" s="5"/>
      <c r="N114" s="159"/>
      <c r="P114" s="133"/>
    </row>
    <row r="115" spans="1:16" s="18" customFormat="1" ht="63" x14ac:dyDescent="0.2">
      <c r="A115" s="118" t="s">
        <v>566</v>
      </c>
      <c r="B115" s="4" t="s">
        <v>533</v>
      </c>
      <c r="C115" s="7" t="s">
        <v>65</v>
      </c>
      <c r="D115" s="42">
        <v>1</v>
      </c>
      <c r="E115" s="43">
        <v>479.26553004959999</v>
      </c>
      <c r="F115" s="43">
        <f t="shared" si="23"/>
        <v>589.73623472603276</v>
      </c>
      <c r="G115" s="119">
        <f t="shared" si="24"/>
        <v>589.73623472603276</v>
      </c>
      <c r="H115" s="134">
        <v>0</v>
      </c>
      <c r="I115" s="119">
        <f t="shared" si="15"/>
        <v>0</v>
      </c>
      <c r="J115" s="90">
        <f t="shared" si="25"/>
        <v>0</v>
      </c>
      <c r="K115" s="17">
        <f t="shared" si="17"/>
        <v>0</v>
      </c>
      <c r="L115" s="91">
        <f t="shared" si="26"/>
        <v>0</v>
      </c>
      <c r="M115" s="5"/>
      <c r="N115" s="159"/>
      <c r="P115" s="133"/>
    </row>
    <row r="116" spans="1:16" s="18" customFormat="1" ht="94.5" x14ac:dyDescent="0.2">
      <c r="A116" s="118" t="s">
        <v>567</v>
      </c>
      <c r="B116" s="4" t="s">
        <v>534</v>
      </c>
      <c r="C116" s="7" t="s">
        <v>65</v>
      </c>
      <c r="D116" s="42">
        <v>1</v>
      </c>
      <c r="E116" s="43">
        <v>2389.1979749672</v>
      </c>
      <c r="F116" s="43">
        <f t="shared" si="23"/>
        <v>2939.9081081971394</v>
      </c>
      <c r="G116" s="119">
        <f t="shared" si="24"/>
        <v>2939.9081081971394</v>
      </c>
      <c r="H116" s="134">
        <v>0</v>
      </c>
      <c r="I116" s="119">
        <f t="shared" si="15"/>
        <v>0</v>
      </c>
      <c r="J116" s="90">
        <f t="shared" si="25"/>
        <v>0</v>
      </c>
      <c r="K116" s="17">
        <f t="shared" si="17"/>
        <v>0</v>
      </c>
      <c r="L116" s="91">
        <f t="shared" si="26"/>
        <v>0</v>
      </c>
      <c r="M116" s="5"/>
      <c r="N116" s="159"/>
      <c r="P116" s="133"/>
    </row>
    <row r="117" spans="1:16" s="18" customFormat="1" ht="21" x14ac:dyDescent="0.2">
      <c r="A117" s="118" t="s">
        <v>568</v>
      </c>
      <c r="B117" s="4" t="s">
        <v>455</v>
      </c>
      <c r="C117" s="7" t="s">
        <v>65</v>
      </c>
      <c r="D117" s="42">
        <v>21</v>
      </c>
      <c r="E117" s="43">
        <v>6.2200383879340002</v>
      </c>
      <c r="F117" s="43">
        <f t="shared" si="23"/>
        <v>7.6537572363527868</v>
      </c>
      <c r="G117" s="119">
        <f t="shared" si="24"/>
        <v>160.72890196340853</v>
      </c>
      <c r="H117" s="134">
        <v>0</v>
      </c>
      <c r="I117" s="119">
        <f t="shared" si="15"/>
        <v>0</v>
      </c>
      <c r="J117" s="90">
        <f t="shared" si="25"/>
        <v>0</v>
      </c>
      <c r="K117" s="17">
        <f t="shared" si="17"/>
        <v>0</v>
      </c>
      <c r="L117" s="91">
        <f t="shared" si="26"/>
        <v>0</v>
      </c>
      <c r="M117" s="5"/>
      <c r="N117" s="159"/>
      <c r="P117" s="133"/>
    </row>
    <row r="118" spans="1:16" s="18" customFormat="1" ht="21" x14ac:dyDescent="0.2">
      <c r="A118" s="118" t="s">
        <v>569</v>
      </c>
      <c r="B118" s="4" t="s">
        <v>326</v>
      </c>
      <c r="C118" s="7" t="s">
        <v>65</v>
      </c>
      <c r="D118" s="42">
        <v>17</v>
      </c>
      <c r="E118" s="43">
        <v>6.6089383605952001</v>
      </c>
      <c r="F118" s="43">
        <f t="shared" si="23"/>
        <v>8.1322986527123931</v>
      </c>
      <c r="G118" s="119">
        <f t="shared" si="24"/>
        <v>138.24907709611068</v>
      </c>
      <c r="H118" s="134">
        <v>0</v>
      </c>
      <c r="I118" s="119">
        <f t="shared" si="15"/>
        <v>0</v>
      </c>
      <c r="J118" s="90">
        <f t="shared" si="25"/>
        <v>0</v>
      </c>
      <c r="K118" s="17">
        <f t="shared" si="17"/>
        <v>0</v>
      </c>
      <c r="L118" s="91">
        <f t="shared" si="26"/>
        <v>0</v>
      </c>
      <c r="M118" s="5"/>
      <c r="N118" s="159"/>
      <c r="P118" s="133"/>
    </row>
    <row r="119" spans="1:16" s="18" customFormat="1" ht="21" x14ac:dyDescent="0.2">
      <c r="A119" s="118" t="s">
        <v>570</v>
      </c>
      <c r="B119" s="4" t="s">
        <v>327</v>
      </c>
      <c r="C119" s="7" t="s">
        <v>65</v>
      </c>
      <c r="D119" s="42">
        <v>22</v>
      </c>
      <c r="E119" s="43">
        <v>7.2454152458183998</v>
      </c>
      <c r="F119" s="43">
        <f t="shared" si="23"/>
        <v>8.9154834599795407</v>
      </c>
      <c r="G119" s="119">
        <f t="shared" si="24"/>
        <v>196.1406361195499</v>
      </c>
      <c r="H119" s="134">
        <v>0</v>
      </c>
      <c r="I119" s="119">
        <f t="shared" si="15"/>
        <v>0</v>
      </c>
      <c r="J119" s="90">
        <f t="shared" si="25"/>
        <v>0</v>
      </c>
      <c r="K119" s="17">
        <f t="shared" si="17"/>
        <v>0</v>
      </c>
      <c r="L119" s="91">
        <f t="shared" si="26"/>
        <v>0</v>
      </c>
      <c r="M119" s="5"/>
      <c r="N119" s="159"/>
      <c r="P119" s="133"/>
    </row>
    <row r="120" spans="1:16" s="18" customFormat="1" ht="21" x14ac:dyDescent="0.2">
      <c r="A120" s="118" t="s">
        <v>571</v>
      </c>
      <c r="B120" s="4" t="s">
        <v>535</v>
      </c>
      <c r="C120" s="7" t="s">
        <v>65</v>
      </c>
      <c r="D120" s="42">
        <v>7</v>
      </c>
      <c r="E120" s="43">
        <v>7.2454152458183998</v>
      </c>
      <c r="F120" s="43">
        <f t="shared" si="23"/>
        <v>8.9154834599795407</v>
      </c>
      <c r="G120" s="119">
        <f t="shared" si="24"/>
        <v>62.408384219856785</v>
      </c>
      <c r="H120" s="134">
        <v>0</v>
      </c>
      <c r="I120" s="119">
        <f t="shared" si="15"/>
        <v>0</v>
      </c>
      <c r="J120" s="90">
        <f t="shared" si="25"/>
        <v>0</v>
      </c>
      <c r="K120" s="17">
        <f t="shared" si="17"/>
        <v>0</v>
      </c>
      <c r="L120" s="91">
        <f t="shared" si="26"/>
        <v>0</v>
      </c>
      <c r="M120" s="5"/>
      <c r="N120" s="159"/>
      <c r="P120" s="133"/>
    </row>
    <row r="121" spans="1:16" s="18" customFormat="1" ht="21" x14ac:dyDescent="0.2">
      <c r="A121" s="118" t="s">
        <v>572</v>
      </c>
      <c r="B121" s="4" t="s">
        <v>536</v>
      </c>
      <c r="C121" s="7" t="s">
        <v>65</v>
      </c>
      <c r="D121" s="42">
        <v>1</v>
      </c>
      <c r="E121" s="43">
        <v>39.361899699273195</v>
      </c>
      <c r="F121" s="43">
        <f t="shared" si="23"/>
        <v>48.434817579955663</v>
      </c>
      <c r="G121" s="119">
        <f t="shared" si="24"/>
        <v>48.434817579955663</v>
      </c>
      <c r="H121" s="134">
        <v>0</v>
      </c>
      <c r="I121" s="119">
        <f t="shared" si="15"/>
        <v>0</v>
      </c>
      <c r="J121" s="90">
        <f t="shared" si="25"/>
        <v>0</v>
      </c>
      <c r="K121" s="17">
        <f t="shared" si="17"/>
        <v>0</v>
      </c>
      <c r="L121" s="91">
        <f t="shared" si="26"/>
        <v>0</v>
      </c>
      <c r="M121" s="5"/>
      <c r="N121" s="159"/>
      <c r="P121" s="133"/>
    </row>
    <row r="122" spans="1:16" s="18" customFormat="1" ht="21" x14ac:dyDescent="0.2">
      <c r="A122" s="118" t="s">
        <v>573</v>
      </c>
      <c r="B122" s="4" t="s">
        <v>328</v>
      </c>
      <c r="C122" s="7" t="s">
        <v>65</v>
      </c>
      <c r="D122" s="42">
        <v>11</v>
      </c>
      <c r="E122" s="43">
        <v>41.331161119967604</v>
      </c>
      <c r="F122" s="43">
        <f t="shared" si="23"/>
        <v>50.857993758120131</v>
      </c>
      <c r="G122" s="119">
        <f t="shared" si="24"/>
        <v>559.43793133932149</v>
      </c>
      <c r="H122" s="134">
        <v>0</v>
      </c>
      <c r="I122" s="119">
        <f t="shared" si="15"/>
        <v>0</v>
      </c>
      <c r="J122" s="90">
        <f t="shared" si="25"/>
        <v>0</v>
      </c>
      <c r="K122" s="17">
        <f t="shared" si="17"/>
        <v>0</v>
      </c>
      <c r="L122" s="91">
        <f t="shared" si="26"/>
        <v>0</v>
      </c>
      <c r="M122" s="5"/>
      <c r="N122" s="159"/>
      <c r="P122" s="133"/>
    </row>
    <row r="123" spans="1:16" s="18" customFormat="1" ht="21" x14ac:dyDescent="0.2">
      <c r="A123" s="118" t="s">
        <v>574</v>
      </c>
      <c r="B123" s="4" t="s">
        <v>329</v>
      </c>
      <c r="C123" s="7" t="s">
        <v>65</v>
      </c>
      <c r="D123" s="42">
        <v>8</v>
      </c>
      <c r="E123" s="43">
        <v>41.331161119967604</v>
      </c>
      <c r="F123" s="43">
        <f t="shared" si="23"/>
        <v>50.857993758120131</v>
      </c>
      <c r="G123" s="119">
        <f t="shared" si="24"/>
        <v>406.86395006496105</v>
      </c>
      <c r="H123" s="134">
        <v>0</v>
      </c>
      <c r="I123" s="119">
        <f t="shared" si="15"/>
        <v>0</v>
      </c>
      <c r="J123" s="90">
        <f t="shared" si="25"/>
        <v>0</v>
      </c>
      <c r="K123" s="17">
        <f t="shared" si="17"/>
        <v>0</v>
      </c>
      <c r="L123" s="91">
        <f t="shared" si="26"/>
        <v>0</v>
      </c>
      <c r="M123" s="5"/>
      <c r="N123" s="159"/>
      <c r="P123" s="133"/>
    </row>
    <row r="124" spans="1:16" s="18" customFormat="1" ht="21" x14ac:dyDescent="0.2">
      <c r="A124" s="118" t="s">
        <v>575</v>
      </c>
      <c r="B124" s="4" t="s">
        <v>537</v>
      </c>
      <c r="C124" s="7" t="s">
        <v>65</v>
      </c>
      <c r="D124" s="42">
        <v>2</v>
      </c>
      <c r="E124" s="43">
        <v>52.999937267043194</v>
      </c>
      <c r="F124" s="43">
        <f t="shared" si="23"/>
        <v>65.216422807096649</v>
      </c>
      <c r="G124" s="119">
        <f t="shared" si="24"/>
        <v>130.4328456141933</v>
      </c>
      <c r="H124" s="134">
        <v>0</v>
      </c>
      <c r="I124" s="119">
        <f t="shared" si="15"/>
        <v>0</v>
      </c>
      <c r="J124" s="90">
        <f t="shared" si="25"/>
        <v>0</v>
      </c>
      <c r="K124" s="17">
        <f t="shared" si="17"/>
        <v>0</v>
      </c>
      <c r="L124" s="91">
        <f t="shared" si="26"/>
        <v>0</v>
      </c>
      <c r="M124" s="5"/>
      <c r="N124" s="159"/>
      <c r="P124" s="133"/>
    </row>
    <row r="125" spans="1:16" s="18" customFormat="1" ht="21" x14ac:dyDescent="0.2">
      <c r="A125" s="118" t="s">
        <v>576</v>
      </c>
      <c r="B125" s="4" t="s">
        <v>330</v>
      </c>
      <c r="C125" s="7" t="s">
        <v>65</v>
      </c>
      <c r="D125" s="42">
        <v>6</v>
      </c>
      <c r="E125" s="43">
        <v>52.769153004959996</v>
      </c>
      <c r="F125" s="43">
        <f t="shared" si="23"/>
        <v>64.932442772603267</v>
      </c>
      <c r="G125" s="119">
        <f t="shared" si="24"/>
        <v>389.59465663561957</v>
      </c>
      <c r="H125" s="134">
        <v>0</v>
      </c>
      <c r="I125" s="119">
        <f t="shared" si="15"/>
        <v>0</v>
      </c>
      <c r="J125" s="90">
        <f t="shared" si="25"/>
        <v>0</v>
      </c>
      <c r="K125" s="17">
        <f t="shared" si="17"/>
        <v>0</v>
      </c>
      <c r="L125" s="91">
        <f t="shared" si="26"/>
        <v>0</v>
      </c>
      <c r="M125" s="5"/>
      <c r="N125" s="159"/>
      <c r="P125" s="133"/>
    </row>
    <row r="126" spans="1:16" s="18" customFormat="1" ht="21" x14ac:dyDescent="0.2">
      <c r="A126" s="118" t="s">
        <v>577</v>
      </c>
      <c r="B126" s="4" t="s">
        <v>538</v>
      </c>
      <c r="C126" s="7" t="s">
        <v>65</v>
      </c>
      <c r="D126" s="42">
        <v>2</v>
      </c>
      <c r="E126" s="43">
        <v>198.30615300495998</v>
      </c>
      <c r="F126" s="43">
        <f t="shared" si="23"/>
        <v>244.01572127260323</v>
      </c>
      <c r="G126" s="119">
        <f t="shared" si="24"/>
        <v>488.03144254520646</v>
      </c>
      <c r="H126" s="134">
        <v>0</v>
      </c>
      <c r="I126" s="119">
        <f t="shared" si="15"/>
        <v>0</v>
      </c>
      <c r="J126" s="90">
        <f t="shared" si="25"/>
        <v>0</v>
      </c>
      <c r="K126" s="17">
        <f t="shared" si="17"/>
        <v>0</v>
      </c>
      <c r="L126" s="91">
        <f t="shared" si="26"/>
        <v>0</v>
      </c>
      <c r="M126" s="5"/>
      <c r="N126" s="159"/>
      <c r="P126" s="133"/>
    </row>
    <row r="127" spans="1:16" s="18" customFormat="1" ht="21" x14ac:dyDescent="0.2">
      <c r="A127" s="118" t="s">
        <v>578</v>
      </c>
      <c r="B127" s="4" t="s">
        <v>331</v>
      </c>
      <c r="C127" s="7" t="s">
        <v>65</v>
      </c>
      <c r="D127" s="42">
        <v>1</v>
      </c>
      <c r="E127" s="43">
        <v>308.64015300495998</v>
      </c>
      <c r="F127" s="43">
        <f t="shared" si="23"/>
        <v>379.78170827260323</v>
      </c>
      <c r="G127" s="119">
        <f t="shared" si="24"/>
        <v>379.78170827260323</v>
      </c>
      <c r="H127" s="134">
        <v>0</v>
      </c>
      <c r="I127" s="119">
        <f t="shared" si="15"/>
        <v>0</v>
      </c>
      <c r="J127" s="90">
        <f t="shared" si="25"/>
        <v>0</v>
      </c>
      <c r="K127" s="17">
        <f t="shared" si="17"/>
        <v>0</v>
      </c>
      <c r="L127" s="91">
        <f t="shared" si="26"/>
        <v>0</v>
      </c>
      <c r="M127" s="5"/>
      <c r="N127" s="159"/>
      <c r="P127" s="133"/>
    </row>
    <row r="128" spans="1:16" s="18" customFormat="1" ht="10.5" x14ac:dyDescent="0.2">
      <c r="A128" s="118" t="s">
        <v>579</v>
      </c>
      <c r="B128" s="4" t="s">
        <v>539</v>
      </c>
      <c r="C128" s="7" t="s">
        <v>65</v>
      </c>
      <c r="D128" s="42">
        <v>4</v>
      </c>
      <c r="E128" s="43">
        <v>83.36999999999999</v>
      </c>
      <c r="F128" s="43">
        <f t="shared" si="23"/>
        <v>102.58678499999998</v>
      </c>
      <c r="G128" s="119">
        <f t="shared" si="24"/>
        <v>410.34713999999991</v>
      </c>
      <c r="H128" s="134">
        <v>0</v>
      </c>
      <c r="I128" s="119">
        <f t="shared" si="15"/>
        <v>0</v>
      </c>
      <c r="J128" s="90">
        <f t="shared" si="25"/>
        <v>0</v>
      </c>
      <c r="K128" s="17">
        <f t="shared" si="17"/>
        <v>0</v>
      </c>
      <c r="L128" s="91">
        <f t="shared" si="26"/>
        <v>0</v>
      </c>
      <c r="M128" s="5"/>
      <c r="N128" s="159"/>
      <c r="P128" s="133"/>
    </row>
    <row r="129" spans="1:16" s="18" customFormat="1" ht="21" x14ac:dyDescent="0.2">
      <c r="A129" s="118" t="s">
        <v>580</v>
      </c>
      <c r="B129" s="4" t="s">
        <v>91</v>
      </c>
      <c r="C129" s="7" t="s">
        <v>65</v>
      </c>
      <c r="D129" s="42">
        <v>10</v>
      </c>
      <c r="E129" s="43">
        <v>17.232758431209994</v>
      </c>
      <c r="F129" s="43">
        <f t="shared" si="23"/>
        <v>21.204909249603897</v>
      </c>
      <c r="G129" s="119">
        <f t="shared" si="24"/>
        <v>212.04909249603898</v>
      </c>
      <c r="H129" s="134">
        <v>0</v>
      </c>
      <c r="I129" s="119">
        <f t="shared" si="15"/>
        <v>0</v>
      </c>
      <c r="J129" s="90">
        <f t="shared" si="25"/>
        <v>0</v>
      </c>
      <c r="K129" s="17">
        <f t="shared" si="17"/>
        <v>0</v>
      </c>
      <c r="L129" s="91">
        <f t="shared" si="26"/>
        <v>0</v>
      </c>
      <c r="M129" s="5"/>
      <c r="N129" s="159"/>
      <c r="P129" s="133"/>
    </row>
    <row r="130" spans="1:16" s="18" customFormat="1" ht="21" x14ac:dyDescent="0.2">
      <c r="A130" s="118" t="s">
        <v>581</v>
      </c>
      <c r="B130" s="4" t="s">
        <v>540</v>
      </c>
      <c r="C130" s="7" t="s">
        <v>92</v>
      </c>
      <c r="D130" s="42">
        <v>0</v>
      </c>
      <c r="E130" s="43">
        <v>59.328153004959994</v>
      </c>
      <c r="F130" s="43">
        <f t="shared" si="23"/>
        <v>73.003292272603261</v>
      </c>
      <c r="G130" s="119">
        <f t="shared" si="24"/>
        <v>0</v>
      </c>
      <c r="H130" s="134">
        <v>0</v>
      </c>
      <c r="I130" s="119">
        <f t="shared" si="15"/>
        <v>0</v>
      </c>
      <c r="J130" s="90">
        <f t="shared" si="25"/>
        <v>0</v>
      </c>
      <c r="K130" s="17">
        <f t="shared" si="17"/>
        <v>0</v>
      </c>
      <c r="L130" s="91">
        <f t="shared" si="26"/>
        <v>0</v>
      </c>
      <c r="M130" s="5"/>
      <c r="N130" s="159"/>
      <c r="P130" s="133"/>
    </row>
    <row r="131" spans="1:16" s="18" customFormat="1" ht="10.5" x14ac:dyDescent="0.2">
      <c r="A131" s="118" t="s">
        <v>582</v>
      </c>
      <c r="B131" s="4" t="s">
        <v>57</v>
      </c>
      <c r="C131" s="7" t="s">
        <v>65</v>
      </c>
      <c r="D131" s="42">
        <v>5</v>
      </c>
      <c r="E131" s="43">
        <v>269.127520313964</v>
      </c>
      <c r="F131" s="43">
        <f t="shared" si="23"/>
        <v>331.1614137463327</v>
      </c>
      <c r="G131" s="119">
        <f t="shared" si="24"/>
        <v>1655.8070687316635</v>
      </c>
      <c r="H131" s="134">
        <v>0</v>
      </c>
      <c r="I131" s="119">
        <f t="shared" si="15"/>
        <v>0</v>
      </c>
      <c r="J131" s="90">
        <f t="shared" si="25"/>
        <v>0</v>
      </c>
      <c r="K131" s="17">
        <f t="shared" si="17"/>
        <v>0</v>
      </c>
      <c r="L131" s="91">
        <f t="shared" si="26"/>
        <v>0</v>
      </c>
      <c r="M131" s="5"/>
      <c r="N131" s="159"/>
      <c r="P131" s="133"/>
    </row>
    <row r="132" spans="1:16" s="18" customFormat="1" ht="21" x14ac:dyDescent="0.2">
      <c r="A132" s="118" t="s">
        <v>583</v>
      </c>
      <c r="B132" s="4" t="s">
        <v>452</v>
      </c>
      <c r="C132" s="7" t="s">
        <v>65</v>
      </c>
      <c r="D132" s="42">
        <v>11</v>
      </c>
      <c r="E132" s="43">
        <v>25.29522520549234</v>
      </c>
      <c r="F132" s="43">
        <f t="shared" si="23"/>
        <v>31.125774615358324</v>
      </c>
      <c r="G132" s="119">
        <f t="shared" si="24"/>
        <v>342.38352076894159</v>
      </c>
      <c r="H132" s="134">
        <v>0</v>
      </c>
      <c r="I132" s="119">
        <f t="shared" si="15"/>
        <v>0</v>
      </c>
      <c r="J132" s="90">
        <f t="shared" si="25"/>
        <v>0</v>
      </c>
      <c r="K132" s="17">
        <f t="shared" si="17"/>
        <v>0</v>
      </c>
      <c r="L132" s="91">
        <f t="shared" si="26"/>
        <v>0</v>
      </c>
      <c r="M132" s="5"/>
      <c r="N132" s="159"/>
      <c r="P132" s="133"/>
    </row>
    <row r="133" spans="1:16" s="18" customFormat="1" ht="52.5" x14ac:dyDescent="0.2">
      <c r="A133" s="118" t="s">
        <v>584</v>
      </c>
      <c r="B133" s="4" t="s">
        <v>541</v>
      </c>
      <c r="C133" s="7" t="s">
        <v>65</v>
      </c>
      <c r="D133" s="42">
        <v>1</v>
      </c>
      <c r="E133" s="43">
        <v>86.5230737686</v>
      </c>
      <c r="F133" s="43">
        <f t="shared" si="23"/>
        <v>106.46664227226229</v>
      </c>
      <c r="G133" s="119">
        <f t="shared" si="24"/>
        <v>106.46664227226229</v>
      </c>
      <c r="H133" s="134">
        <v>0</v>
      </c>
      <c r="I133" s="119">
        <f t="shared" si="15"/>
        <v>0</v>
      </c>
      <c r="J133" s="90">
        <f t="shared" si="25"/>
        <v>0</v>
      </c>
      <c r="K133" s="17">
        <f t="shared" si="17"/>
        <v>0</v>
      </c>
      <c r="L133" s="91">
        <f t="shared" si="26"/>
        <v>0</v>
      </c>
      <c r="M133" s="5"/>
      <c r="N133" s="159"/>
      <c r="P133" s="133"/>
    </row>
    <row r="134" spans="1:16" s="57" customFormat="1" ht="20.100000000000001" customHeight="1" x14ac:dyDescent="0.2">
      <c r="A134" s="122" t="s">
        <v>93</v>
      </c>
      <c r="B134" s="66" t="s">
        <v>462</v>
      </c>
      <c r="C134" s="66"/>
      <c r="D134" s="67"/>
      <c r="E134" s="68"/>
      <c r="F134" s="68"/>
      <c r="G134" s="120">
        <f>SUM(G135:G147)</f>
        <v>69936.845030624085</v>
      </c>
      <c r="H134" s="136">
        <v>0</v>
      </c>
      <c r="I134" s="120">
        <f>SUM(I135:I147)</f>
        <v>0</v>
      </c>
      <c r="J134" s="92"/>
      <c r="K134" s="65">
        <f>SUM(K135:K147)</f>
        <v>0</v>
      </c>
      <c r="L134" s="89">
        <f>K134/G134</f>
        <v>0</v>
      </c>
      <c r="M134" s="5"/>
      <c r="N134" s="159"/>
      <c r="P134" s="133"/>
    </row>
    <row r="135" spans="1:16" s="18" customFormat="1" ht="42" x14ac:dyDescent="0.2">
      <c r="A135" s="118" t="s">
        <v>30</v>
      </c>
      <c r="B135" s="4" t="s">
        <v>335</v>
      </c>
      <c r="C135" s="7" t="s">
        <v>92</v>
      </c>
      <c r="D135" s="42">
        <v>18</v>
      </c>
      <c r="E135" s="43">
        <v>75.005662388699022</v>
      </c>
      <c r="F135" s="43">
        <f t="shared" ref="F135:F140" si="27">E135*(1+$M$3)</f>
        <v>92.294467569294142</v>
      </c>
      <c r="G135" s="119">
        <f t="shared" ref="G135:G147" si="28">D135*F135</f>
        <v>1661.3004162472946</v>
      </c>
      <c r="H135" s="134">
        <v>0</v>
      </c>
      <c r="I135" s="119">
        <f t="shared" si="15"/>
        <v>0</v>
      </c>
      <c r="J135" s="90">
        <f t="shared" ref="J135:J147" si="29">H135</f>
        <v>0</v>
      </c>
      <c r="K135" s="17">
        <f t="shared" si="17"/>
        <v>0</v>
      </c>
      <c r="L135" s="91">
        <f t="shared" ref="L135:L147" si="30">IF(AND(J135&gt;0,D135&gt;0),J135/D135,0)</f>
        <v>0</v>
      </c>
      <c r="M135" s="5"/>
      <c r="N135" s="159"/>
      <c r="P135" s="133"/>
    </row>
    <row r="136" spans="1:16" s="18" customFormat="1" ht="21" x14ac:dyDescent="0.2">
      <c r="A136" s="118" t="s">
        <v>15</v>
      </c>
      <c r="B136" s="4" t="s">
        <v>585</v>
      </c>
      <c r="C136" s="7" t="s">
        <v>6</v>
      </c>
      <c r="D136" s="42">
        <v>180</v>
      </c>
      <c r="E136" s="43">
        <v>14.819113165149998</v>
      </c>
      <c r="F136" s="43">
        <f t="shared" si="27"/>
        <v>18.234918749717071</v>
      </c>
      <c r="G136" s="119">
        <f t="shared" si="28"/>
        <v>3282.2853749490728</v>
      </c>
      <c r="H136" s="134">
        <v>0</v>
      </c>
      <c r="I136" s="119">
        <f t="shared" si="15"/>
        <v>0</v>
      </c>
      <c r="J136" s="90">
        <f t="shared" si="29"/>
        <v>0</v>
      </c>
      <c r="K136" s="17">
        <f t="shared" si="17"/>
        <v>0</v>
      </c>
      <c r="L136" s="91">
        <f t="shared" si="30"/>
        <v>0</v>
      </c>
      <c r="M136" s="5"/>
      <c r="N136" s="159"/>
      <c r="P136" s="133"/>
    </row>
    <row r="137" spans="1:16" s="18" customFormat="1" ht="42" x14ac:dyDescent="0.2">
      <c r="A137" s="118" t="s">
        <v>16</v>
      </c>
      <c r="B137" s="4" t="s">
        <v>332</v>
      </c>
      <c r="C137" s="7" t="s">
        <v>92</v>
      </c>
      <c r="D137" s="42">
        <v>58</v>
      </c>
      <c r="E137" s="43">
        <v>91.994662388699027</v>
      </c>
      <c r="F137" s="43">
        <f t="shared" si="27"/>
        <v>113.19943206929415</v>
      </c>
      <c r="G137" s="119">
        <f t="shared" si="28"/>
        <v>6565.5670600190606</v>
      </c>
      <c r="H137" s="134">
        <v>0</v>
      </c>
      <c r="I137" s="119">
        <f t="shared" si="15"/>
        <v>0</v>
      </c>
      <c r="J137" s="90">
        <f t="shared" si="29"/>
        <v>0</v>
      </c>
      <c r="K137" s="17">
        <f t="shared" si="17"/>
        <v>0</v>
      </c>
      <c r="L137" s="91">
        <f t="shared" si="30"/>
        <v>0</v>
      </c>
      <c r="M137" s="5"/>
      <c r="N137" s="159"/>
      <c r="P137" s="133"/>
    </row>
    <row r="138" spans="1:16" s="18" customFormat="1" ht="42" x14ac:dyDescent="0.2">
      <c r="A138" s="118" t="s">
        <v>94</v>
      </c>
      <c r="B138" s="4" t="s">
        <v>333</v>
      </c>
      <c r="C138" s="7" t="s">
        <v>92</v>
      </c>
      <c r="D138" s="42">
        <v>34</v>
      </c>
      <c r="E138" s="43">
        <v>102.38966238869902</v>
      </c>
      <c r="F138" s="43">
        <f t="shared" si="27"/>
        <v>125.99047956929414</v>
      </c>
      <c r="G138" s="119">
        <f t="shared" si="28"/>
        <v>4283.6763053560007</v>
      </c>
      <c r="H138" s="134">
        <v>0</v>
      </c>
      <c r="I138" s="119">
        <f t="shared" si="15"/>
        <v>0</v>
      </c>
      <c r="J138" s="90">
        <f t="shared" si="29"/>
        <v>0</v>
      </c>
      <c r="K138" s="17">
        <f t="shared" si="17"/>
        <v>0</v>
      </c>
      <c r="L138" s="91">
        <f t="shared" si="30"/>
        <v>0</v>
      </c>
      <c r="M138" s="5"/>
      <c r="N138" s="159"/>
      <c r="P138" s="133"/>
    </row>
    <row r="139" spans="1:16" s="18" customFormat="1" ht="31.5" x14ac:dyDescent="0.2">
      <c r="A139" s="118" t="s">
        <v>95</v>
      </c>
      <c r="B139" s="4" t="s">
        <v>586</v>
      </c>
      <c r="C139" s="7" t="s">
        <v>86</v>
      </c>
      <c r="D139" s="42">
        <v>3405.32</v>
      </c>
      <c r="E139" s="43">
        <v>3.87566912562</v>
      </c>
      <c r="F139" s="43">
        <f t="shared" si="27"/>
        <v>4.7690108590754097</v>
      </c>
      <c r="G139" s="119">
        <f t="shared" si="28"/>
        <v>16240.008058626674</v>
      </c>
      <c r="H139" s="134">
        <v>0</v>
      </c>
      <c r="I139" s="119">
        <f t="shared" si="15"/>
        <v>0</v>
      </c>
      <c r="J139" s="90">
        <f t="shared" si="29"/>
        <v>0</v>
      </c>
      <c r="K139" s="17">
        <f t="shared" si="17"/>
        <v>0</v>
      </c>
      <c r="L139" s="91">
        <f t="shared" si="30"/>
        <v>0</v>
      </c>
      <c r="M139" s="5"/>
      <c r="N139" s="159"/>
      <c r="P139" s="133"/>
    </row>
    <row r="140" spans="1:16" s="18" customFormat="1" ht="31.5" x14ac:dyDescent="0.2">
      <c r="A140" s="118" t="s">
        <v>96</v>
      </c>
      <c r="B140" s="4" t="s">
        <v>587</v>
      </c>
      <c r="C140" s="7" t="s">
        <v>104</v>
      </c>
      <c r="D140" s="42">
        <v>2</v>
      </c>
      <c r="E140" s="43">
        <v>543.0472134299639</v>
      </c>
      <c r="F140" s="43">
        <f t="shared" si="27"/>
        <v>668.21959612557055</v>
      </c>
      <c r="G140" s="119">
        <f t="shared" si="28"/>
        <v>1336.4391922511411</v>
      </c>
      <c r="H140" s="134">
        <v>0</v>
      </c>
      <c r="I140" s="119">
        <f t="shared" si="15"/>
        <v>0</v>
      </c>
      <c r="J140" s="90">
        <f t="shared" si="29"/>
        <v>0</v>
      </c>
      <c r="K140" s="17">
        <f t="shared" si="17"/>
        <v>0</v>
      </c>
      <c r="L140" s="91">
        <f t="shared" si="30"/>
        <v>0</v>
      </c>
      <c r="M140" s="5"/>
      <c r="N140" s="159"/>
      <c r="P140" s="133"/>
    </row>
    <row r="141" spans="1:16" s="18" customFormat="1" ht="63" x14ac:dyDescent="0.2">
      <c r="A141" s="118" t="s">
        <v>97</v>
      </c>
      <c r="B141" s="4" t="s">
        <v>588</v>
      </c>
      <c r="C141" s="7" t="s">
        <v>65</v>
      </c>
      <c r="D141" s="42">
        <v>2</v>
      </c>
      <c r="E141" s="43">
        <v>2228.4498138899999</v>
      </c>
      <c r="F141" s="43">
        <f>1.1527*E141</f>
        <v>2568.7341004710029</v>
      </c>
      <c r="G141" s="119">
        <f t="shared" si="28"/>
        <v>5137.4682009420058</v>
      </c>
      <c r="H141" s="134">
        <v>0</v>
      </c>
      <c r="I141" s="119">
        <f t="shared" si="15"/>
        <v>0</v>
      </c>
      <c r="J141" s="90">
        <f t="shared" si="29"/>
        <v>0</v>
      </c>
      <c r="K141" s="17">
        <f t="shared" si="17"/>
        <v>0</v>
      </c>
      <c r="L141" s="91">
        <f t="shared" si="30"/>
        <v>0</v>
      </c>
      <c r="M141" s="5"/>
      <c r="N141" s="159"/>
      <c r="P141" s="133"/>
    </row>
    <row r="142" spans="1:16" s="18" customFormat="1" ht="73.5" x14ac:dyDescent="0.2">
      <c r="A142" s="118" t="s">
        <v>98</v>
      </c>
      <c r="B142" s="4" t="s">
        <v>589</v>
      </c>
      <c r="C142" s="7" t="s">
        <v>65</v>
      </c>
      <c r="D142" s="42">
        <v>4</v>
      </c>
      <c r="E142" s="43">
        <v>4333.8498138899995</v>
      </c>
      <c r="F142" s="43">
        <f>1.1527*E142</f>
        <v>4995.6286804710026</v>
      </c>
      <c r="G142" s="119">
        <f t="shared" si="28"/>
        <v>19982.51472188401</v>
      </c>
      <c r="H142" s="134">
        <v>0</v>
      </c>
      <c r="I142" s="119">
        <f t="shared" ref="I142:I205" si="31">H142*$F142</f>
        <v>0</v>
      </c>
      <c r="J142" s="90">
        <f t="shared" si="29"/>
        <v>0</v>
      </c>
      <c r="K142" s="17">
        <f t="shared" ref="K142:K205" si="32">J142*$F142</f>
        <v>0</v>
      </c>
      <c r="L142" s="91">
        <f t="shared" si="30"/>
        <v>0</v>
      </c>
      <c r="M142" s="5"/>
      <c r="N142" s="159"/>
      <c r="P142" s="133"/>
    </row>
    <row r="143" spans="1:16" s="18" customFormat="1" ht="21" x14ac:dyDescent="0.2">
      <c r="A143" s="118" t="s">
        <v>99</v>
      </c>
      <c r="B143" s="4" t="s">
        <v>590</v>
      </c>
      <c r="C143" s="7" t="s">
        <v>65</v>
      </c>
      <c r="D143" s="42">
        <v>6</v>
      </c>
      <c r="E143" s="43">
        <v>462.92731234463866</v>
      </c>
      <c r="F143" s="43">
        <f>E143*(1+$M$3)</f>
        <v>569.63205784007789</v>
      </c>
      <c r="G143" s="119">
        <f t="shared" si="28"/>
        <v>3417.7923470404676</v>
      </c>
      <c r="H143" s="134">
        <v>0</v>
      </c>
      <c r="I143" s="119">
        <f t="shared" si="31"/>
        <v>0</v>
      </c>
      <c r="J143" s="90">
        <f t="shared" si="29"/>
        <v>0</v>
      </c>
      <c r="K143" s="17">
        <f t="shared" si="32"/>
        <v>0</v>
      </c>
      <c r="L143" s="91">
        <f t="shared" si="30"/>
        <v>0</v>
      </c>
      <c r="M143" s="5"/>
      <c r="N143" s="159"/>
      <c r="P143" s="133"/>
    </row>
    <row r="144" spans="1:16" s="18" customFormat="1" ht="31.5" x14ac:dyDescent="0.2">
      <c r="A144" s="118" t="s">
        <v>100</v>
      </c>
      <c r="B144" s="4" t="s">
        <v>591</v>
      </c>
      <c r="C144" s="7" t="s">
        <v>86</v>
      </c>
      <c r="D144" s="42">
        <v>130</v>
      </c>
      <c r="E144" s="43">
        <v>23.440824502479998</v>
      </c>
      <c r="F144" s="43">
        <f>E144*(1+$M$3)</f>
        <v>28.843934550301636</v>
      </c>
      <c r="G144" s="119">
        <f t="shared" si="28"/>
        <v>3749.7114915392126</v>
      </c>
      <c r="H144" s="134">
        <v>0</v>
      </c>
      <c r="I144" s="119">
        <f t="shared" si="31"/>
        <v>0</v>
      </c>
      <c r="J144" s="90">
        <f t="shared" si="29"/>
        <v>0</v>
      </c>
      <c r="K144" s="17">
        <f t="shared" si="32"/>
        <v>0</v>
      </c>
      <c r="L144" s="91">
        <f t="shared" si="30"/>
        <v>0</v>
      </c>
      <c r="M144" s="5"/>
      <c r="N144" s="159"/>
      <c r="P144" s="133"/>
    </row>
    <row r="145" spans="1:16" s="18" customFormat="1" ht="10.5" x14ac:dyDescent="0.2">
      <c r="A145" s="118" t="s">
        <v>101</v>
      </c>
      <c r="B145" s="4" t="s">
        <v>57</v>
      </c>
      <c r="C145" s="7" t="s">
        <v>65</v>
      </c>
      <c r="D145" s="42">
        <v>4</v>
      </c>
      <c r="E145" s="43">
        <v>269.127520313964</v>
      </c>
      <c r="F145" s="43">
        <f>E145*(1+$M$3)</f>
        <v>331.1614137463327</v>
      </c>
      <c r="G145" s="119">
        <f t="shared" si="28"/>
        <v>1324.6456549853308</v>
      </c>
      <c r="H145" s="134">
        <v>0</v>
      </c>
      <c r="I145" s="119">
        <f t="shared" si="31"/>
        <v>0</v>
      </c>
      <c r="J145" s="90">
        <f t="shared" si="29"/>
        <v>0</v>
      </c>
      <c r="K145" s="17">
        <f t="shared" si="32"/>
        <v>0</v>
      </c>
      <c r="L145" s="91">
        <f t="shared" si="30"/>
        <v>0</v>
      </c>
      <c r="M145" s="5"/>
      <c r="N145" s="159"/>
      <c r="P145" s="133"/>
    </row>
    <row r="146" spans="1:16" s="18" customFormat="1" ht="21" x14ac:dyDescent="0.2">
      <c r="A146" s="118" t="s">
        <v>102</v>
      </c>
      <c r="B146" s="4" t="s">
        <v>324</v>
      </c>
      <c r="C146" s="7" t="s">
        <v>86</v>
      </c>
      <c r="D146" s="42">
        <v>39.47</v>
      </c>
      <c r="E146" s="43">
        <v>7.5162228413888004</v>
      </c>
      <c r="F146" s="43">
        <f>E146*(1+$M$3)</f>
        <v>9.2487122063289178</v>
      </c>
      <c r="G146" s="119">
        <f t="shared" si="28"/>
        <v>365.04667078380237</v>
      </c>
      <c r="H146" s="134">
        <v>0</v>
      </c>
      <c r="I146" s="119">
        <f t="shared" si="31"/>
        <v>0</v>
      </c>
      <c r="J146" s="90">
        <f t="shared" si="29"/>
        <v>0</v>
      </c>
      <c r="K146" s="17">
        <f t="shared" si="32"/>
        <v>0</v>
      </c>
      <c r="L146" s="91">
        <f t="shared" si="30"/>
        <v>0</v>
      </c>
      <c r="M146" s="5"/>
      <c r="N146" s="159"/>
      <c r="P146" s="133"/>
    </row>
    <row r="147" spans="1:16" s="18" customFormat="1" ht="10.5" x14ac:dyDescent="0.2">
      <c r="A147" s="118" t="s">
        <v>103</v>
      </c>
      <c r="B147" s="4" t="s">
        <v>334</v>
      </c>
      <c r="C147" s="7" t="s">
        <v>104</v>
      </c>
      <c r="D147" s="42">
        <v>127</v>
      </c>
      <c r="E147" s="43">
        <v>16.576000000000001</v>
      </c>
      <c r="F147" s="43">
        <f>E147*(1+$M$3)</f>
        <v>20.396767999999998</v>
      </c>
      <c r="G147" s="119">
        <f t="shared" si="28"/>
        <v>2590.3895359999997</v>
      </c>
      <c r="H147" s="134">
        <v>0</v>
      </c>
      <c r="I147" s="119">
        <f t="shared" si="31"/>
        <v>0</v>
      </c>
      <c r="J147" s="90">
        <f t="shared" si="29"/>
        <v>0</v>
      </c>
      <c r="K147" s="17">
        <f t="shared" si="32"/>
        <v>0</v>
      </c>
      <c r="L147" s="91">
        <f t="shared" si="30"/>
        <v>0</v>
      </c>
      <c r="M147" s="5"/>
      <c r="N147" s="159"/>
      <c r="P147" s="133"/>
    </row>
    <row r="148" spans="1:16" s="57" customFormat="1" ht="20.100000000000001" customHeight="1" x14ac:dyDescent="0.2">
      <c r="A148" s="122" t="s">
        <v>105</v>
      </c>
      <c r="B148" s="66" t="s">
        <v>106</v>
      </c>
      <c r="C148" s="66"/>
      <c r="D148" s="67"/>
      <c r="E148" s="68"/>
      <c r="F148" s="68"/>
      <c r="G148" s="120">
        <f>SUM(G149:G156)</f>
        <v>21298.780335564119</v>
      </c>
      <c r="H148" s="136">
        <v>0</v>
      </c>
      <c r="I148" s="120">
        <f>SUM(I149:I156)</f>
        <v>0</v>
      </c>
      <c r="J148" s="92"/>
      <c r="K148" s="65">
        <f>SUM(K149:K156)</f>
        <v>0</v>
      </c>
      <c r="L148" s="89">
        <f>K148/G148</f>
        <v>0</v>
      </c>
      <c r="M148" s="5"/>
      <c r="N148" s="159"/>
      <c r="P148" s="133"/>
    </row>
    <row r="149" spans="1:16" s="18" customFormat="1" ht="21" x14ac:dyDescent="0.2">
      <c r="A149" s="118" t="s">
        <v>31</v>
      </c>
      <c r="B149" s="4" t="s">
        <v>598</v>
      </c>
      <c r="C149" s="7" t="s">
        <v>86</v>
      </c>
      <c r="D149" s="42">
        <v>280.77999999999997</v>
      </c>
      <c r="E149" s="43">
        <v>7.5257422093560002</v>
      </c>
      <c r="F149" s="43">
        <f t="shared" ref="F149:F156" si="33">E149*(1+$M$3)</f>
        <v>9.2604257886125581</v>
      </c>
      <c r="G149" s="119">
        <f>D149*F149</f>
        <v>2600.142352926634</v>
      </c>
      <c r="H149" s="134">
        <v>0</v>
      </c>
      <c r="I149" s="119">
        <f t="shared" si="31"/>
        <v>0</v>
      </c>
      <c r="J149" s="90">
        <f t="shared" ref="J149:J156" si="34">H149</f>
        <v>0</v>
      </c>
      <c r="K149" s="17">
        <f t="shared" si="32"/>
        <v>0</v>
      </c>
      <c r="L149" s="91">
        <f t="shared" ref="L149:L156" si="35">IF(AND(J149&gt;0,D149&gt;0),J149/D149,0)</f>
        <v>0</v>
      </c>
      <c r="M149" s="5"/>
      <c r="N149" s="159"/>
      <c r="P149" s="133"/>
    </row>
    <row r="150" spans="1:16" s="18" customFormat="1" ht="31.5" x14ac:dyDescent="0.2">
      <c r="A150" s="118" t="s">
        <v>32</v>
      </c>
      <c r="B150" s="4" t="s">
        <v>107</v>
      </c>
      <c r="C150" s="7" t="s">
        <v>65</v>
      </c>
      <c r="D150" s="42">
        <v>24</v>
      </c>
      <c r="E150" s="43">
        <v>50.98331682169264</v>
      </c>
      <c r="F150" s="43">
        <f t="shared" si="33"/>
        <v>62.734971349092788</v>
      </c>
      <c r="G150" s="119">
        <f t="shared" ref="G150:G155" si="36">D150*F150</f>
        <v>1505.6393123782268</v>
      </c>
      <c r="H150" s="134">
        <v>0</v>
      </c>
      <c r="I150" s="119">
        <f t="shared" si="31"/>
        <v>0</v>
      </c>
      <c r="J150" s="90">
        <f t="shared" si="34"/>
        <v>0</v>
      </c>
      <c r="K150" s="17">
        <f t="shared" si="32"/>
        <v>0</v>
      </c>
      <c r="L150" s="91">
        <f t="shared" si="35"/>
        <v>0</v>
      </c>
      <c r="M150" s="5"/>
      <c r="N150" s="159"/>
      <c r="P150" s="133"/>
    </row>
    <row r="151" spans="1:16" s="18" customFormat="1" ht="42" x14ac:dyDescent="0.2">
      <c r="A151" s="118" t="s">
        <v>592</v>
      </c>
      <c r="B151" s="4" t="s">
        <v>599</v>
      </c>
      <c r="C151" s="7" t="s">
        <v>86</v>
      </c>
      <c r="D151" s="42">
        <v>250</v>
      </c>
      <c r="E151" s="43">
        <v>9.4373424362447977</v>
      </c>
      <c r="F151" s="43">
        <f t="shared" si="33"/>
        <v>11.612649867799224</v>
      </c>
      <c r="G151" s="119">
        <f t="shared" si="36"/>
        <v>2903.162466949806</v>
      </c>
      <c r="H151" s="134">
        <v>0</v>
      </c>
      <c r="I151" s="119">
        <f t="shared" si="31"/>
        <v>0</v>
      </c>
      <c r="J151" s="90">
        <f t="shared" si="34"/>
        <v>0</v>
      </c>
      <c r="K151" s="17">
        <f t="shared" si="32"/>
        <v>0</v>
      </c>
      <c r="L151" s="91">
        <f t="shared" si="35"/>
        <v>0</v>
      </c>
      <c r="M151" s="5"/>
      <c r="N151" s="159"/>
      <c r="P151" s="133"/>
    </row>
    <row r="152" spans="1:16" s="18" customFormat="1" ht="42" x14ac:dyDescent="0.2">
      <c r="A152" s="118" t="s">
        <v>593</v>
      </c>
      <c r="B152" s="4" t="s">
        <v>600</v>
      </c>
      <c r="C152" s="7" t="s">
        <v>86</v>
      </c>
      <c r="D152" s="42">
        <v>110</v>
      </c>
      <c r="E152" s="43">
        <v>13.645916962806799</v>
      </c>
      <c r="F152" s="43">
        <f t="shared" si="33"/>
        <v>16.791300822733767</v>
      </c>
      <c r="G152" s="119">
        <f t="shared" si="36"/>
        <v>1847.0430905007145</v>
      </c>
      <c r="H152" s="134">
        <v>0</v>
      </c>
      <c r="I152" s="119">
        <f t="shared" si="31"/>
        <v>0</v>
      </c>
      <c r="J152" s="90">
        <f t="shared" si="34"/>
        <v>0</v>
      </c>
      <c r="K152" s="17">
        <f t="shared" si="32"/>
        <v>0</v>
      </c>
      <c r="L152" s="91">
        <f t="shared" si="35"/>
        <v>0</v>
      </c>
      <c r="M152" s="5"/>
      <c r="N152" s="159"/>
      <c r="P152" s="133"/>
    </row>
    <row r="153" spans="1:16" s="18" customFormat="1" ht="42" x14ac:dyDescent="0.2">
      <c r="A153" s="118" t="s">
        <v>594</v>
      </c>
      <c r="B153" s="4" t="s">
        <v>601</v>
      </c>
      <c r="C153" s="7" t="s">
        <v>86</v>
      </c>
      <c r="D153" s="42">
        <v>170</v>
      </c>
      <c r="E153" s="43">
        <v>17.767573704056396</v>
      </c>
      <c r="F153" s="43">
        <f t="shared" si="33"/>
        <v>21.862999442841392</v>
      </c>
      <c r="G153" s="119">
        <f t="shared" si="36"/>
        <v>3716.7099052830367</v>
      </c>
      <c r="H153" s="134">
        <v>0</v>
      </c>
      <c r="I153" s="119">
        <f t="shared" si="31"/>
        <v>0</v>
      </c>
      <c r="J153" s="90">
        <f t="shared" si="34"/>
        <v>0</v>
      </c>
      <c r="K153" s="17">
        <f t="shared" si="32"/>
        <v>0</v>
      </c>
      <c r="L153" s="91">
        <f t="shared" si="35"/>
        <v>0</v>
      </c>
      <c r="M153" s="5"/>
      <c r="N153" s="159"/>
      <c r="P153" s="133"/>
    </row>
    <row r="154" spans="1:16" s="18" customFormat="1" ht="42" x14ac:dyDescent="0.2">
      <c r="A154" s="118" t="s">
        <v>595</v>
      </c>
      <c r="B154" s="4" t="s">
        <v>602</v>
      </c>
      <c r="C154" s="7" t="s">
        <v>86</v>
      </c>
      <c r="D154" s="42">
        <v>80</v>
      </c>
      <c r="E154" s="43">
        <v>21.788017259993595</v>
      </c>
      <c r="F154" s="43">
        <f t="shared" si="33"/>
        <v>26.810155238422116</v>
      </c>
      <c r="G154" s="119">
        <f t="shared" si="36"/>
        <v>2144.8124190737694</v>
      </c>
      <c r="H154" s="134">
        <v>0</v>
      </c>
      <c r="I154" s="119">
        <f t="shared" si="31"/>
        <v>0</v>
      </c>
      <c r="J154" s="90">
        <f t="shared" si="34"/>
        <v>0</v>
      </c>
      <c r="K154" s="17">
        <f t="shared" si="32"/>
        <v>0</v>
      </c>
      <c r="L154" s="91">
        <f t="shared" si="35"/>
        <v>0</v>
      </c>
      <c r="M154" s="5"/>
      <c r="N154" s="159"/>
      <c r="P154" s="133"/>
    </row>
    <row r="155" spans="1:16" s="18" customFormat="1" ht="42" x14ac:dyDescent="0.2">
      <c r="A155" s="118" t="s">
        <v>596</v>
      </c>
      <c r="B155" s="4" t="s">
        <v>603</v>
      </c>
      <c r="C155" s="7" t="s">
        <v>86</v>
      </c>
      <c r="D155" s="42">
        <v>110</v>
      </c>
      <c r="E155" s="43">
        <v>25.740695359993598</v>
      </c>
      <c r="F155" s="43">
        <f t="shared" si="33"/>
        <v>31.67392564047212</v>
      </c>
      <c r="G155" s="119">
        <f t="shared" si="36"/>
        <v>3484.1318204519334</v>
      </c>
      <c r="H155" s="134">
        <v>0</v>
      </c>
      <c r="I155" s="119">
        <f t="shared" si="31"/>
        <v>0</v>
      </c>
      <c r="J155" s="90">
        <f t="shared" si="34"/>
        <v>0</v>
      </c>
      <c r="K155" s="17">
        <f t="shared" si="32"/>
        <v>0</v>
      </c>
      <c r="L155" s="91">
        <f t="shared" si="35"/>
        <v>0</v>
      </c>
      <c r="M155" s="5"/>
      <c r="N155" s="159"/>
      <c r="P155" s="133"/>
    </row>
    <row r="156" spans="1:16" s="18" customFormat="1" ht="21" x14ac:dyDescent="0.2">
      <c r="A156" s="118" t="s">
        <v>597</v>
      </c>
      <c r="B156" s="4" t="s">
        <v>604</v>
      </c>
      <c r="C156" s="7" t="s">
        <v>6</v>
      </c>
      <c r="D156" s="42">
        <v>792</v>
      </c>
      <c r="E156" s="43">
        <v>3.1779999999999999</v>
      </c>
      <c r="F156" s="43">
        <f t="shared" si="33"/>
        <v>3.9105289999999995</v>
      </c>
      <c r="G156" s="119">
        <f>D156*F156</f>
        <v>3097.1389679999997</v>
      </c>
      <c r="H156" s="134">
        <v>0</v>
      </c>
      <c r="I156" s="119">
        <f t="shared" si="31"/>
        <v>0</v>
      </c>
      <c r="J156" s="90">
        <f t="shared" si="34"/>
        <v>0</v>
      </c>
      <c r="K156" s="17">
        <f t="shared" si="32"/>
        <v>0</v>
      </c>
      <c r="L156" s="91">
        <f t="shared" si="35"/>
        <v>0</v>
      </c>
      <c r="M156" s="132"/>
      <c r="N156" s="159"/>
      <c r="P156" s="133"/>
    </row>
    <row r="157" spans="1:16" s="57" customFormat="1" ht="20.100000000000001" customHeight="1" x14ac:dyDescent="0.2">
      <c r="A157" s="122" t="s">
        <v>108</v>
      </c>
      <c r="B157" s="66" t="s">
        <v>109</v>
      </c>
      <c r="C157" s="66"/>
      <c r="D157" s="67"/>
      <c r="E157" s="68"/>
      <c r="F157" s="68"/>
      <c r="G157" s="120">
        <f>SUM(G158:G167)</f>
        <v>30151.480338582984</v>
      </c>
      <c r="H157" s="136">
        <v>0</v>
      </c>
      <c r="I157" s="120">
        <f>SUM(I158:I167)</f>
        <v>0</v>
      </c>
      <c r="J157" s="92"/>
      <c r="K157" s="65">
        <f>SUM(K158:K167)</f>
        <v>0</v>
      </c>
      <c r="L157" s="89">
        <f>K157/G157</f>
        <v>0</v>
      </c>
      <c r="M157" s="5"/>
      <c r="N157" s="159"/>
      <c r="P157" s="133"/>
    </row>
    <row r="158" spans="1:16" s="18" customFormat="1" ht="21" x14ac:dyDescent="0.2">
      <c r="A158" s="118" t="s">
        <v>33</v>
      </c>
      <c r="B158" s="4" t="s">
        <v>324</v>
      </c>
      <c r="C158" s="7" t="s">
        <v>86</v>
      </c>
      <c r="D158" s="42">
        <v>57.78</v>
      </c>
      <c r="E158" s="43">
        <v>7.5162228413888004</v>
      </c>
      <c r="F158" s="43">
        <f t="shared" ref="F158:F167" si="37">E158*(1+$M$3)</f>
        <v>9.2487122063289178</v>
      </c>
      <c r="G158" s="119">
        <f t="shared" ref="G158:G167" si="38">D158*F158</f>
        <v>534.39059128168492</v>
      </c>
      <c r="H158" s="134">
        <v>0</v>
      </c>
      <c r="I158" s="119">
        <f t="shared" si="31"/>
        <v>0</v>
      </c>
      <c r="J158" s="90">
        <f t="shared" ref="J158:J167" si="39">H158</f>
        <v>0</v>
      </c>
      <c r="K158" s="17">
        <f t="shared" si="32"/>
        <v>0</v>
      </c>
      <c r="L158" s="91">
        <f t="shared" ref="L158:L167" si="40">IF(AND(J158&gt;0,D158&gt;0),J158/D158,0)</f>
        <v>0</v>
      </c>
      <c r="M158" s="5"/>
      <c r="N158" s="159"/>
      <c r="P158" s="133"/>
    </row>
    <row r="159" spans="1:16" s="18" customFormat="1" ht="10.5" x14ac:dyDescent="0.2">
      <c r="A159" s="118" t="s">
        <v>34</v>
      </c>
      <c r="B159" s="4" t="s">
        <v>110</v>
      </c>
      <c r="C159" s="7" t="s">
        <v>65</v>
      </c>
      <c r="D159" s="42">
        <v>61</v>
      </c>
      <c r="E159" s="43">
        <v>26.419470600992</v>
      </c>
      <c r="F159" s="43">
        <f t="shared" si="37"/>
        <v>32.509158574520654</v>
      </c>
      <c r="G159" s="119">
        <f t="shared" si="38"/>
        <v>1983.0586730457599</v>
      </c>
      <c r="H159" s="134">
        <v>0</v>
      </c>
      <c r="I159" s="119">
        <f t="shared" si="31"/>
        <v>0</v>
      </c>
      <c r="J159" s="90">
        <f t="shared" si="39"/>
        <v>0</v>
      </c>
      <c r="K159" s="17">
        <f t="shared" si="32"/>
        <v>0</v>
      </c>
      <c r="L159" s="91">
        <f t="shared" si="40"/>
        <v>0</v>
      </c>
      <c r="M159" s="5"/>
      <c r="N159" s="159"/>
      <c r="P159" s="133"/>
    </row>
    <row r="160" spans="1:16" s="18" customFormat="1" ht="21" x14ac:dyDescent="0.2">
      <c r="A160" s="118" t="s">
        <v>35</v>
      </c>
      <c r="B160" s="4" t="s">
        <v>111</v>
      </c>
      <c r="C160" s="7" t="s">
        <v>65</v>
      </c>
      <c r="D160" s="42">
        <v>12</v>
      </c>
      <c r="E160" s="43">
        <v>19.808691256199999</v>
      </c>
      <c r="F160" s="43">
        <f t="shared" si="37"/>
        <v>24.374594590754096</v>
      </c>
      <c r="G160" s="119">
        <f t="shared" si="38"/>
        <v>292.49513508904914</v>
      </c>
      <c r="H160" s="134">
        <v>0</v>
      </c>
      <c r="I160" s="119">
        <f t="shared" si="31"/>
        <v>0</v>
      </c>
      <c r="J160" s="90">
        <f t="shared" si="39"/>
        <v>0</v>
      </c>
      <c r="K160" s="17">
        <f t="shared" si="32"/>
        <v>0</v>
      </c>
      <c r="L160" s="91">
        <f t="shared" si="40"/>
        <v>0</v>
      </c>
      <c r="M160" s="5"/>
      <c r="N160" s="159"/>
      <c r="P160" s="133"/>
    </row>
    <row r="161" spans="1:16" s="18" customFormat="1" ht="21" x14ac:dyDescent="0.2">
      <c r="A161" s="118" t="s">
        <v>36</v>
      </c>
      <c r="B161" s="4" t="s">
        <v>112</v>
      </c>
      <c r="C161" s="7" t="s">
        <v>86</v>
      </c>
      <c r="D161" s="42">
        <v>368.72</v>
      </c>
      <c r="E161" s="43">
        <v>37.209721583803997</v>
      </c>
      <c r="F161" s="43">
        <f t="shared" si="37"/>
        <v>45.786562408870815</v>
      </c>
      <c r="G161" s="119">
        <f t="shared" si="38"/>
        <v>16882.421291398849</v>
      </c>
      <c r="H161" s="134">
        <v>0</v>
      </c>
      <c r="I161" s="119">
        <f t="shared" si="31"/>
        <v>0</v>
      </c>
      <c r="J161" s="90">
        <f t="shared" si="39"/>
        <v>0</v>
      </c>
      <c r="K161" s="17">
        <f t="shared" si="32"/>
        <v>0</v>
      </c>
      <c r="L161" s="91">
        <f t="shared" si="40"/>
        <v>0</v>
      </c>
      <c r="M161" s="5"/>
      <c r="N161" s="159"/>
      <c r="P161" s="133"/>
    </row>
    <row r="162" spans="1:16" s="18" customFormat="1" ht="10.5" x14ac:dyDescent="0.2">
      <c r="A162" s="118" t="s">
        <v>37</v>
      </c>
      <c r="B162" s="4" t="s">
        <v>113</v>
      </c>
      <c r="C162" s="7" t="s">
        <v>86</v>
      </c>
      <c r="D162" s="42">
        <v>160.06</v>
      </c>
      <c r="E162" s="43">
        <v>28.958748578843998</v>
      </c>
      <c r="F162" s="43">
        <f t="shared" si="37"/>
        <v>35.63374012626754</v>
      </c>
      <c r="G162" s="119">
        <f t="shared" si="38"/>
        <v>5703.5364446103822</v>
      </c>
      <c r="H162" s="134">
        <v>0</v>
      </c>
      <c r="I162" s="119">
        <f t="shared" si="31"/>
        <v>0</v>
      </c>
      <c r="J162" s="90">
        <f t="shared" si="39"/>
        <v>0</v>
      </c>
      <c r="K162" s="17">
        <f t="shared" si="32"/>
        <v>0</v>
      </c>
      <c r="L162" s="91">
        <f t="shared" si="40"/>
        <v>0</v>
      </c>
      <c r="M162" s="5"/>
      <c r="N162" s="159"/>
      <c r="P162" s="133"/>
    </row>
    <row r="163" spans="1:16" s="18" customFormat="1" ht="10.5" x14ac:dyDescent="0.2">
      <c r="A163" s="118" t="s">
        <v>11</v>
      </c>
      <c r="B163" s="4" t="s">
        <v>114</v>
      </c>
      <c r="C163" s="7" t="s">
        <v>65</v>
      </c>
      <c r="D163" s="42">
        <v>34</v>
      </c>
      <c r="E163" s="43">
        <v>6.2078394777699994</v>
      </c>
      <c r="F163" s="43">
        <f t="shared" si="37"/>
        <v>7.6387464773959834</v>
      </c>
      <c r="G163" s="119">
        <f t="shared" si="38"/>
        <v>259.71738023146344</v>
      </c>
      <c r="H163" s="134">
        <v>0</v>
      </c>
      <c r="I163" s="119">
        <f t="shared" si="31"/>
        <v>0</v>
      </c>
      <c r="J163" s="90">
        <f t="shared" si="39"/>
        <v>0</v>
      </c>
      <c r="K163" s="17">
        <f t="shared" si="32"/>
        <v>0</v>
      </c>
      <c r="L163" s="91">
        <f t="shared" si="40"/>
        <v>0</v>
      </c>
      <c r="M163" s="5"/>
      <c r="N163" s="159"/>
      <c r="P163" s="133"/>
    </row>
    <row r="164" spans="1:16" s="18" customFormat="1" ht="20.100000000000001" customHeight="1" x14ac:dyDescent="0.2">
      <c r="A164" s="118" t="s">
        <v>38</v>
      </c>
      <c r="B164" s="4" t="s">
        <v>115</v>
      </c>
      <c r="C164" s="7" t="s">
        <v>65</v>
      </c>
      <c r="D164" s="42">
        <v>51</v>
      </c>
      <c r="E164" s="43">
        <v>40.799153004959997</v>
      </c>
      <c r="F164" s="43">
        <f t="shared" si="37"/>
        <v>50.203357772603276</v>
      </c>
      <c r="G164" s="119">
        <f t="shared" si="38"/>
        <v>2560.3712464027672</v>
      </c>
      <c r="H164" s="134">
        <v>0</v>
      </c>
      <c r="I164" s="119">
        <f t="shared" si="31"/>
        <v>0</v>
      </c>
      <c r="J164" s="90">
        <f t="shared" si="39"/>
        <v>0</v>
      </c>
      <c r="K164" s="17">
        <f t="shared" si="32"/>
        <v>0</v>
      </c>
      <c r="L164" s="91">
        <f t="shared" si="40"/>
        <v>0</v>
      </c>
      <c r="M164" s="5"/>
      <c r="N164" s="159"/>
      <c r="P164" s="133"/>
    </row>
    <row r="165" spans="1:16" s="18" customFormat="1" ht="10.5" x14ac:dyDescent="0.2">
      <c r="A165" s="118" t="s">
        <v>39</v>
      </c>
      <c r="B165" s="4" t="s">
        <v>116</v>
      </c>
      <c r="C165" s="7" t="s">
        <v>65</v>
      </c>
      <c r="D165" s="42">
        <v>8</v>
      </c>
      <c r="E165" s="43">
        <v>126.653790491032</v>
      </c>
      <c r="F165" s="43">
        <f t="shared" si="37"/>
        <v>155.84748919921486</v>
      </c>
      <c r="G165" s="119">
        <f t="shared" si="38"/>
        <v>1246.7799135937189</v>
      </c>
      <c r="H165" s="134">
        <v>0</v>
      </c>
      <c r="I165" s="119">
        <f t="shared" si="31"/>
        <v>0</v>
      </c>
      <c r="J165" s="90">
        <f t="shared" si="39"/>
        <v>0</v>
      </c>
      <c r="K165" s="17">
        <f t="shared" si="32"/>
        <v>0</v>
      </c>
      <c r="L165" s="91">
        <f t="shared" si="40"/>
        <v>0</v>
      </c>
      <c r="M165" s="5"/>
      <c r="N165" s="159"/>
      <c r="P165" s="133"/>
    </row>
    <row r="166" spans="1:16" s="18" customFormat="1" ht="21" x14ac:dyDescent="0.2">
      <c r="A166" s="118" t="s">
        <v>52</v>
      </c>
      <c r="B166" s="4" t="s">
        <v>605</v>
      </c>
      <c r="C166" s="7" t="s">
        <v>65</v>
      </c>
      <c r="D166" s="42">
        <v>4</v>
      </c>
      <c r="E166" s="43">
        <v>64.660145310046715</v>
      </c>
      <c r="F166" s="43">
        <f t="shared" si="37"/>
        <v>79.564308804012484</v>
      </c>
      <c r="G166" s="119">
        <f t="shared" si="38"/>
        <v>318.25723521604993</v>
      </c>
      <c r="H166" s="134">
        <v>0</v>
      </c>
      <c r="I166" s="119">
        <f t="shared" si="31"/>
        <v>0</v>
      </c>
      <c r="J166" s="90">
        <f t="shared" si="39"/>
        <v>0</v>
      </c>
      <c r="K166" s="17">
        <f t="shared" si="32"/>
        <v>0</v>
      </c>
      <c r="L166" s="91">
        <f t="shared" si="40"/>
        <v>0</v>
      </c>
      <c r="M166" s="5"/>
      <c r="N166" s="159"/>
      <c r="P166" s="133"/>
    </row>
    <row r="167" spans="1:16" s="18" customFormat="1" ht="21" x14ac:dyDescent="0.2">
      <c r="A167" s="118" t="s">
        <v>53</v>
      </c>
      <c r="B167" s="4" t="s">
        <v>606</v>
      </c>
      <c r="C167" s="7" t="s">
        <v>65</v>
      </c>
      <c r="D167" s="42">
        <v>4</v>
      </c>
      <c r="E167" s="43">
        <v>75.264613513461683</v>
      </c>
      <c r="F167" s="43">
        <f t="shared" si="37"/>
        <v>92.613106928314593</v>
      </c>
      <c r="G167" s="119">
        <f t="shared" si="38"/>
        <v>370.45242771325837</v>
      </c>
      <c r="H167" s="134">
        <v>0</v>
      </c>
      <c r="I167" s="119">
        <f t="shared" si="31"/>
        <v>0</v>
      </c>
      <c r="J167" s="90">
        <f t="shared" si="39"/>
        <v>0</v>
      </c>
      <c r="K167" s="17">
        <f t="shared" si="32"/>
        <v>0</v>
      </c>
      <c r="L167" s="91">
        <f t="shared" si="40"/>
        <v>0</v>
      </c>
      <c r="M167" s="5"/>
      <c r="N167" s="159"/>
      <c r="P167" s="133"/>
    </row>
    <row r="168" spans="1:16" s="57" customFormat="1" ht="20.100000000000001" customHeight="1" x14ac:dyDescent="0.2">
      <c r="A168" s="122" t="s">
        <v>117</v>
      </c>
      <c r="B168" s="66" t="s">
        <v>118</v>
      </c>
      <c r="C168" s="66"/>
      <c r="D168" s="67"/>
      <c r="E168" s="68"/>
      <c r="F168" s="68"/>
      <c r="G168" s="120">
        <f>SUM(G169:G183)</f>
        <v>22031.70036364624</v>
      </c>
      <c r="H168" s="136">
        <v>0</v>
      </c>
      <c r="I168" s="120">
        <f>SUM(I169:I183)</f>
        <v>0</v>
      </c>
      <c r="J168" s="92"/>
      <c r="K168" s="65">
        <f>SUM(K169:K183)</f>
        <v>0</v>
      </c>
      <c r="L168" s="89">
        <f>K168/G168</f>
        <v>0</v>
      </c>
      <c r="M168" s="5"/>
      <c r="N168" s="159"/>
      <c r="P168" s="133"/>
    </row>
    <row r="169" spans="1:16" s="18" customFormat="1" ht="42" x14ac:dyDescent="0.2">
      <c r="A169" s="118" t="s">
        <v>119</v>
      </c>
      <c r="B169" s="4" t="s">
        <v>607</v>
      </c>
      <c r="C169" s="7" t="s">
        <v>608</v>
      </c>
      <c r="D169" s="42">
        <v>76</v>
      </c>
      <c r="E169" s="43">
        <v>98.582714075539982</v>
      </c>
      <c r="F169" s="43">
        <f t="shared" ref="F169:F183" si="41">E169*(1+$M$3)</f>
        <v>121.30602966995194</v>
      </c>
      <c r="G169" s="119">
        <f t="shared" ref="G169:G183" si="42">D169*F169</f>
        <v>9219.2582549163471</v>
      </c>
      <c r="H169" s="134">
        <v>0</v>
      </c>
      <c r="I169" s="119">
        <f t="shared" si="31"/>
        <v>0</v>
      </c>
      <c r="J169" s="90">
        <f t="shared" ref="J169:J183" si="43">H169</f>
        <v>0</v>
      </c>
      <c r="K169" s="17">
        <f t="shared" si="32"/>
        <v>0</v>
      </c>
      <c r="L169" s="91">
        <f t="shared" ref="L169:L183" si="44">IF(AND(J169&gt;0,D169&gt;0),J169/D169,0)</f>
        <v>0</v>
      </c>
      <c r="M169" s="5"/>
      <c r="N169" s="159"/>
      <c r="P169" s="133"/>
    </row>
    <row r="170" spans="1:16" s="18" customFormat="1" ht="42" x14ac:dyDescent="0.2">
      <c r="A170" s="118" t="s">
        <v>120</v>
      </c>
      <c r="B170" s="4" t="s">
        <v>609</v>
      </c>
      <c r="C170" s="7" t="s">
        <v>610</v>
      </c>
      <c r="D170" s="42">
        <v>4</v>
      </c>
      <c r="E170" s="43">
        <v>139.27225344614001</v>
      </c>
      <c r="F170" s="43">
        <f t="shared" si="41"/>
        <v>171.37450786547527</v>
      </c>
      <c r="G170" s="119">
        <f t="shared" si="42"/>
        <v>685.49803146190106</v>
      </c>
      <c r="H170" s="134">
        <v>0</v>
      </c>
      <c r="I170" s="119">
        <f t="shared" si="31"/>
        <v>0</v>
      </c>
      <c r="J170" s="90">
        <f t="shared" si="43"/>
        <v>0</v>
      </c>
      <c r="K170" s="17">
        <f t="shared" si="32"/>
        <v>0</v>
      </c>
      <c r="L170" s="91">
        <f t="shared" si="44"/>
        <v>0</v>
      </c>
      <c r="M170" s="5"/>
      <c r="N170" s="159"/>
      <c r="P170" s="133"/>
    </row>
    <row r="171" spans="1:16" s="18" customFormat="1" ht="31.5" x14ac:dyDescent="0.2">
      <c r="A171" s="118" t="s">
        <v>121</v>
      </c>
      <c r="B171" s="4" t="s">
        <v>611</v>
      </c>
      <c r="C171" s="7" t="s">
        <v>86</v>
      </c>
      <c r="D171" s="42">
        <v>229.53</v>
      </c>
      <c r="E171" s="43">
        <v>5.2310999403011991</v>
      </c>
      <c r="F171" s="43">
        <f t="shared" si="41"/>
        <v>6.4368684765406252</v>
      </c>
      <c r="G171" s="119">
        <f t="shared" si="42"/>
        <v>1477.4544214203697</v>
      </c>
      <c r="H171" s="134">
        <v>0</v>
      </c>
      <c r="I171" s="119">
        <f t="shared" si="31"/>
        <v>0</v>
      </c>
      <c r="J171" s="90">
        <f t="shared" si="43"/>
        <v>0</v>
      </c>
      <c r="K171" s="17">
        <f t="shared" si="32"/>
        <v>0</v>
      </c>
      <c r="L171" s="91">
        <f t="shared" si="44"/>
        <v>0</v>
      </c>
      <c r="M171" s="5"/>
      <c r="N171" s="159"/>
      <c r="P171" s="133"/>
    </row>
    <row r="172" spans="1:16" s="18" customFormat="1" ht="31.5" x14ac:dyDescent="0.2">
      <c r="A172" s="118" t="s">
        <v>122</v>
      </c>
      <c r="B172" s="4" t="s">
        <v>612</v>
      </c>
      <c r="C172" s="7" t="s">
        <v>65</v>
      </c>
      <c r="D172" s="42">
        <v>6</v>
      </c>
      <c r="E172" s="43">
        <v>4.7272062374879997</v>
      </c>
      <c r="F172" s="43">
        <f t="shared" si="41"/>
        <v>5.8168272752289836</v>
      </c>
      <c r="G172" s="119">
        <f t="shared" si="42"/>
        <v>34.9009636513739</v>
      </c>
      <c r="H172" s="134">
        <v>0</v>
      </c>
      <c r="I172" s="119">
        <f t="shared" si="31"/>
        <v>0</v>
      </c>
      <c r="J172" s="90">
        <f t="shared" si="43"/>
        <v>0</v>
      </c>
      <c r="K172" s="17">
        <f t="shared" si="32"/>
        <v>0</v>
      </c>
      <c r="L172" s="91">
        <f t="shared" si="44"/>
        <v>0</v>
      </c>
      <c r="M172" s="5"/>
      <c r="N172" s="159"/>
      <c r="P172" s="133"/>
    </row>
    <row r="173" spans="1:16" s="18" customFormat="1" ht="31.5" x14ac:dyDescent="0.2">
      <c r="A173" s="118" t="s">
        <v>123</v>
      </c>
      <c r="B173" s="4" t="s">
        <v>613</v>
      </c>
      <c r="C173" s="7" t="s">
        <v>65</v>
      </c>
      <c r="D173" s="42">
        <v>83</v>
      </c>
      <c r="E173" s="43">
        <v>3.3937356781159997</v>
      </c>
      <c r="F173" s="43">
        <f t="shared" si="41"/>
        <v>4.1759917519217371</v>
      </c>
      <c r="G173" s="119">
        <f t="shared" si="42"/>
        <v>346.60731540950417</v>
      </c>
      <c r="H173" s="134">
        <v>0</v>
      </c>
      <c r="I173" s="119">
        <f t="shared" si="31"/>
        <v>0</v>
      </c>
      <c r="J173" s="90">
        <f t="shared" si="43"/>
        <v>0</v>
      </c>
      <c r="K173" s="17">
        <f t="shared" si="32"/>
        <v>0</v>
      </c>
      <c r="L173" s="91">
        <f t="shared" si="44"/>
        <v>0</v>
      </c>
      <c r="M173" s="5"/>
      <c r="N173" s="159"/>
      <c r="P173" s="133"/>
    </row>
    <row r="174" spans="1:16" s="18" customFormat="1" ht="21" x14ac:dyDescent="0.2">
      <c r="A174" s="118" t="s">
        <v>124</v>
      </c>
      <c r="B174" s="4" t="s">
        <v>614</v>
      </c>
      <c r="C174" s="7" t="s">
        <v>86</v>
      </c>
      <c r="D174" s="42">
        <v>71.690000000000012</v>
      </c>
      <c r="E174" s="43">
        <v>7.7419143740595988</v>
      </c>
      <c r="F174" s="43">
        <f t="shared" si="41"/>
        <v>9.5264256372803366</v>
      </c>
      <c r="G174" s="119">
        <f t="shared" si="42"/>
        <v>682.94945393662749</v>
      </c>
      <c r="H174" s="134">
        <v>0</v>
      </c>
      <c r="I174" s="119">
        <f t="shared" si="31"/>
        <v>0</v>
      </c>
      <c r="J174" s="90">
        <f t="shared" si="43"/>
        <v>0</v>
      </c>
      <c r="K174" s="17">
        <f t="shared" si="32"/>
        <v>0</v>
      </c>
      <c r="L174" s="91">
        <f t="shared" si="44"/>
        <v>0</v>
      </c>
      <c r="M174" s="5"/>
      <c r="N174" s="159"/>
      <c r="P174" s="133"/>
    </row>
    <row r="175" spans="1:16" s="18" customFormat="1" ht="21" x14ac:dyDescent="0.2">
      <c r="A175" s="118" t="s">
        <v>125</v>
      </c>
      <c r="B175" s="4" t="s">
        <v>615</v>
      </c>
      <c r="C175" s="7" t="s">
        <v>65</v>
      </c>
      <c r="D175" s="42">
        <v>24</v>
      </c>
      <c r="E175" s="43">
        <v>10.402747684985599</v>
      </c>
      <c r="F175" s="43">
        <f t="shared" si="41"/>
        <v>12.800581026374779</v>
      </c>
      <c r="G175" s="119">
        <f t="shared" si="42"/>
        <v>307.2139446329947</v>
      </c>
      <c r="H175" s="134">
        <v>0</v>
      </c>
      <c r="I175" s="119">
        <f t="shared" si="31"/>
        <v>0</v>
      </c>
      <c r="J175" s="90">
        <f t="shared" si="43"/>
        <v>0</v>
      </c>
      <c r="K175" s="17">
        <f t="shared" si="32"/>
        <v>0</v>
      </c>
      <c r="L175" s="91">
        <f t="shared" si="44"/>
        <v>0</v>
      </c>
      <c r="M175" s="5"/>
      <c r="N175" s="159"/>
      <c r="P175" s="133"/>
    </row>
    <row r="176" spans="1:16" s="18" customFormat="1" ht="20.100000000000001" customHeight="1" x14ac:dyDescent="0.2">
      <c r="A176" s="118" t="s">
        <v>126</v>
      </c>
      <c r="B176" s="4" t="s">
        <v>616</v>
      </c>
      <c r="C176" s="7" t="s">
        <v>65</v>
      </c>
      <c r="D176" s="42">
        <v>24</v>
      </c>
      <c r="E176" s="43">
        <v>6.7838600137391989</v>
      </c>
      <c r="F176" s="43">
        <f t="shared" si="41"/>
        <v>8.347539746906083</v>
      </c>
      <c r="G176" s="119">
        <f t="shared" si="42"/>
        <v>200.34095392574599</v>
      </c>
      <c r="H176" s="134">
        <v>0</v>
      </c>
      <c r="I176" s="119">
        <f t="shared" si="31"/>
        <v>0</v>
      </c>
      <c r="J176" s="90">
        <f t="shared" si="43"/>
        <v>0</v>
      </c>
      <c r="K176" s="17">
        <f t="shared" si="32"/>
        <v>0</v>
      </c>
      <c r="L176" s="91">
        <f t="shared" si="44"/>
        <v>0</v>
      </c>
      <c r="M176" s="5"/>
      <c r="N176" s="159"/>
      <c r="P176" s="133"/>
    </row>
    <row r="177" spans="1:16" s="18" customFormat="1" ht="21" x14ac:dyDescent="0.2">
      <c r="A177" s="118" t="s">
        <v>127</v>
      </c>
      <c r="B177" s="4" t="s">
        <v>132</v>
      </c>
      <c r="C177" s="7" t="s">
        <v>65</v>
      </c>
      <c r="D177" s="42">
        <v>0</v>
      </c>
      <c r="E177" s="43">
        <v>44.252320254680733</v>
      </c>
      <c r="F177" s="43">
        <f t="shared" si="41"/>
        <v>54.452480073384635</v>
      </c>
      <c r="G177" s="119">
        <f t="shared" si="42"/>
        <v>0</v>
      </c>
      <c r="H177" s="134">
        <v>0</v>
      </c>
      <c r="I177" s="119">
        <f t="shared" si="31"/>
        <v>0</v>
      </c>
      <c r="J177" s="90">
        <f t="shared" si="43"/>
        <v>0</v>
      </c>
      <c r="K177" s="17">
        <f t="shared" si="32"/>
        <v>0</v>
      </c>
      <c r="L177" s="91">
        <f t="shared" si="44"/>
        <v>0</v>
      </c>
      <c r="M177" s="5"/>
      <c r="N177" s="159"/>
      <c r="P177" s="133"/>
    </row>
    <row r="178" spans="1:16" s="18" customFormat="1" ht="21" x14ac:dyDescent="0.2">
      <c r="A178" s="118" t="s">
        <v>128</v>
      </c>
      <c r="B178" s="4" t="s">
        <v>336</v>
      </c>
      <c r="C178" s="7" t="s">
        <v>65</v>
      </c>
      <c r="D178" s="42">
        <v>0</v>
      </c>
      <c r="E178" s="43">
        <v>95.733218855791165</v>
      </c>
      <c r="F178" s="43">
        <f t="shared" si="41"/>
        <v>117.79972580205101</v>
      </c>
      <c r="G178" s="119">
        <f t="shared" si="42"/>
        <v>0</v>
      </c>
      <c r="H178" s="134">
        <v>0</v>
      </c>
      <c r="I178" s="119">
        <f t="shared" si="31"/>
        <v>0</v>
      </c>
      <c r="J178" s="90">
        <f t="shared" si="43"/>
        <v>0</v>
      </c>
      <c r="K178" s="17">
        <f t="shared" si="32"/>
        <v>0</v>
      </c>
      <c r="L178" s="91">
        <f t="shared" si="44"/>
        <v>0</v>
      </c>
      <c r="M178" s="5"/>
      <c r="N178" s="159"/>
      <c r="P178" s="133"/>
    </row>
    <row r="179" spans="1:16" s="18" customFormat="1" ht="73.5" x14ac:dyDescent="0.2">
      <c r="A179" s="118" t="s">
        <v>129</v>
      </c>
      <c r="B179" s="4" t="s">
        <v>136</v>
      </c>
      <c r="C179" s="7" t="s">
        <v>104</v>
      </c>
      <c r="D179" s="42">
        <v>0</v>
      </c>
      <c r="E179" s="43">
        <v>204.30510472168038</v>
      </c>
      <c r="F179" s="43">
        <f t="shared" si="41"/>
        <v>251.3974313600277</v>
      </c>
      <c r="G179" s="119">
        <f t="shared" si="42"/>
        <v>0</v>
      </c>
      <c r="H179" s="134">
        <v>0</v>
      </c>
      <c r="I179" s="119">
        <f t="shared" si="31"/>
        <v>0</v>
      </c>
      <c r="J179" s="90">
        <f t="shared" si="43"/>
        <v>0</v>
      </c>
      <c r="K179" s="17">
        <f t="shared" si="32"/>
        <v>0</v>
      </c>
      <c r="L179" s="91">
        <f t="shared" si="44"/>
        <v>0</v>
      </c>
      <c r="M179" s="5"/>
      <c r="N179" s="159"/>
      <c r="P179" s="133"/>
    </row>
    <row r="180" spans="1:16" s="18" customFormat="1" ht="21" x14ac:dyDescent="0.2">
      <c r="A180" s="118" t="s">
        <v>131</v>
      </c>
      <c r="B180" s="4" t="s">
        <v>130</v>
      </c>
      <c r="C180" s="7" t="s">
        <v>92</v>
      </c>
      <c r="D180" s="42">
        <v>4</v>
      </c>
      <c r="E180" s="43">
        <v>1783.0871904495998</v>
      </c>
      <c r="F180" s="43">
        <f t="shared" si="41"/>
        <v>2194.0887878482326</v>
      </c>
      <c r="G180" s="119">
        <f t="shared" si="42"/>
        <v>8776.3551513929306</v>
      </c>
      <c r="H180" s="134">
        <v>0</v>
      </c>
      <c r="I180" s="119">
        <f t="shared" si="31"/>
        <v>0</v>
      </c>
      <c r="J180" s="90">
        <f t="shared" si="43"/>
        <v>0</v>
      </c>
      <c r="K180" s="17">
        <f t="shared" si="32"/>
        <v>0</v>
      </c>
      <c r="L180" s="91">
        <f t="shared" si="44"/>
        <v>0</v>
      </c>
      <c r="M180" s="5"/>
      <c r="N180" s="159"/>
      <c r="P180" s="133"/>
    </row>
    <row r="181" spans="1:16" s="18" customFormat="1" ht="21" x14ac:dyDescent="0.2">
      <c r="A181" s="118" t="s">
        <v>133</v>
      </c>
      <c r="B181" s="4" t="s">
        <v>617</v>
      </c>
      <c r="C181" s="7" t="s">
        <v>65</v>
      </c>
      <c r="D181" s="42">
        <v>4</v>
      </c>
      <c r="E181" s="43">
        <v>13.389644433104799</v>
      </c>
      <c r="F181" s="43">
        <f t="shared" si="41"/>
        <v>16.475957474935456</v>
      </c>
      <c r="G181" s="119">
        <f t="shared" si="42"/>
        <v>65.903829899741822</v>
      </c>
      <c r="H181" s="134">
        <v>0</v>
      </c>
      <c r="I181" s="119">
        <f t="shared" si="31"/>
        <v>0</v>
      </c>
      <c r="J181" s="90">
        <f t="shared" si="43"/>
        <v>0</v>
      </c>
      <c r="K181" s="17">
        <f t="shared" si="32"/>
        <v>0</v>
      </c>
      <c r="L181" s="91">
        <f t="shared" si="44"/>
        <v>0</v>
      </c>
      <c r="M181" s="5"/>
      <c r="N181" s="159"/>
      <c r="P181" s="133"/>
    </row>
    <row r="182" spans="1:16" s="18" customFormat="1" ht="52.5" x14ac:dyDescent="0.2">
      <c r="A182" s="118" t="s">
        <v>134</v>
      </c>
      <c r="B182" s="4" t="s">
        <v>618</v>
      </c>
      <c r="C182" s="7" t="s">
        <v>65</v>
      </c>
      <c r="D182" s="42">
        <v>10</v>
      </c>
      <c r="E182" s="43">
        <v>19.115647541544394</v>
      </c>
      <c r="F182" s="43">
        <f t="shared" si="41"/>
        <v>23.521804299870375</v>
      </c>
      <c r="G182" s="119">
        <f t="shared" si="42"/>
        <v>235.21804299870377</v>
      </c>
      <c r="H182" s="134">
        <v>0</v>
      </c>
      <c r="I182" s="119">
        <f t="shared" si="31"/>
        <v>0</v>
      </c>
      <c r="J182" s="90">
        <f t="shared" si="43"/>
        <v>0</v>
      </c>
      <c r="K182" s="17">
        <f t="shared" si="32"/>
        <v>0</v>
      </c>
      <c r="L182" s="91">
        <f t="shared" si="44"/>
        <v>0</v>
      </c>
      <c r="M182" s="5"/>
      <c r="N182" s="159"/>
      <c r="P182" s="133"/>
    </row>
    <row r="183" spans="1:16" s="18" customFormat="1" ht="42" x14ac:dyDescent="0.2">
      <c r="A183" s="118" t="s">
        <v>135</v>
      </c>
      <c r="B183" s="4" t="s">
        <v>619</v>
      </c>
      <c r="C183" s="7" t="s">
        <v>65</v>
      </c>
      <c r="D183" s="42">
        <v>0</v>
      </c>
      <c r="E183" s="43">
        <v>20.9109670659148</v>
      </c>
      <c r="F183" s="43">
        <f t="shared" si="41"/>
        <v>25.73094497460816</v>
      </c>
      <c r="G183" s="119">
        <f t="shared" si="42"/>
        <v>0</v>
      </c>
      <c r="H183" s="134">
        <v>0</v>
      </c>
      <c r="I183" s="119">
        <f t="shared" si="31"/>
        <v>0</v>
      </c>
      <c r="J183" s="90">
        <f t="shared" si="43"/>
        <v>0</v>
      </c>
      <c r="K183" s="17">
        <f t="shared" si="32"/>
        <v>0</v>
      </c>
      <c r="L183" s="91">
        <f t="shared" si="44"/>
        <v>0</v>
      </c>
      <c r="M183" s="5"/>
      <c r="N183" s="159"/>
      <c r="P183" s="133"/>
    </row>
    <row r="184" spans="1:16" s="57" customFormat="1" ht="20.100000000000001" customHeight="1" x14ac:dyDescent="0.2">
      <c r="A184" s="122" t="s">
        <v>137</v>
      </c>
      <c r="B184" s="66" t="s">
        <v>138</v>
      </c>
      <c r="C184" s="66"/>
      <c r="D184" s="67"/>
      <c r="E184" s="68"/>
      <c r="F184" s="68"/>
      <c r="G184" s="120">
        <f>SUM(G185:G200)</f>
        <v>30890.803343854794</v>
      </c>
      <c r="H184" s="136">
        <v>0</v>
      </c>
      <c r="I184" s="120">
        <f>SUM(I185:I200)</f>
        <v>21245.340458353854</v>
      </c>
      <c r="J184" s="92"/>
      <c r="K184" s="65">
        <f>SUM(K185:K200)</f>
        <v>21245.340458353854</v>
      </c>
      <c r="L184" s="89">
        <f>K184/G184</f>
        <v>0.68775616554434016</v>
      </c>
      <c r="M184" s="5"/>
      <c r="N184" s="159"/>
      <c r="P184" s="133"/>
    </row>
    <row r="185" spans="1:16" s="18" customFormat="1" ht="31.5" x14ac:dyDescent="0.2">
      <c r="A185" s="118" t="s">
        <v>139</v>
      </c>
      <c r="B185" s="4" t="s">
        <v>620</v>
      </c>
      <c r="C185" s="7" t="s">
        <v>92</v>
      </c>
      <c r="D185" s="42">
        <v>31</v>
      </c>
      <c r="E185" s="43">
        <v>36.510720453059996</v>
      </c>
      <c r="F185" s="43">
        <f t="shared" ref="F185:F200" si="45">E185*(1+$M$3)</f>
        <v>44.926441517490325</v>
      </c>
      <c r="G185" s="119">
        <f t="shared" ref="G185:G200" si="46">D185*F185</f>
        <v>1392.7196870422001</v>
      </c>
      <c r="H185" s="134">
        <v>0</v>
      </c>
      <c r="I185" s="119">
        <f t="shared" si="31"/>
        <v>0</v>
      </c>
      <c r="J185" s="90">
        <f t="shared" ref="J185:J200" si="47">H185</f>
        <v>0</v>
      </c>
      <c r="K185" s="17">
        <f t="shared" si="32"/>
        <v>0</v>
      </c>
      <c r="L185" s="91">
        <f t="shared" ref="L185:L200" si="48">IF(AND(J185&gt;0,D185&gt;0),J185/D185,0)</f>
        <v>0</v>
      </c>
      <c r="M185" s="5"/>
      <c r="N185" s="159"/>
      <c r="P185" s="133"/>
    </row>
    <row r="186" spans="1:16" s="18" customFormat="1" ht="31.5" x14ac:dyDescent="0.2">
      <c r="A186" s="118" t="s">
        <v>140</v>
      </c>
      <c r="B186" s="4" t="s">
        <v>621</v>
      </c>
      <c r="C186" s="7" t="s">
        <v>92</v>
      </c>
      <c r="D186" s="42">
        <v>1</v>
      </c>
      <c r="E186" s="43">
        <v>46.183150593720001</v>
      </c>
      <c r="F186" s="43">
        <f t="shared" si="45"/>
        <v>56.828366805572458</v>
      </c>
      <c r="G186" s="119">
        <f t="shared" si="46"/>
        <v>56.828366805572458</v>
      </c>
      <c r="H186" s="134">
        <v>0</v>
      </c>
      <c r="I186" s="119">
        <f t="shared" si="31"/>
        <v>0</v>
      </c>
      <c r="J186" s="90">
        <f t="shared" si="47"/>
        <v>0</v>
      </c>
      <c r="K186" s="17">
        <f t="shared" si="32"/>
        <v>0</v>
      </c>
      <c r="L186" s="91">
        <f t="shared" si="48"/>
        <v>0</v>
      </c>
      <c r="M186" s="5"/>
      <c r="N186" s="159"/>
      <c r="P186" s="133"/>
    </row>
    <row r="187" spans="1:16" s="18" customFormat="1" ht="31.5" x14ac:dyDescent="0.2">
      <c r="A187" s="118" t="s">
        <v>141</v>
      </c>
      <c r="B187" s="4" t="s">
        <v>622</v>
      </c>
      <c r="C187" s="7" t="s">
        <v>610</v>
      </c>
      <c r="D187" s="42">
        <v>24</v>
      </c>
      <c r="E187" s="43">
        <v>50.825569124960005</v>
      </c>
      <c r="F187" s="43">
        <f t="shared" si="45"/>
        <v>62.540862808263284</v>
      </c>
      <c r="G187" s="119">
        <f t="shared" si="46"/>
        <v>1500.9807073983188</v>
      </c>
      <c r="H187" s="134">
        <v>0</v>
      </c>
      <c r="I187" s="119">
        <f t="shared" si="31"/>
        <v>0</v>
      </c>
      <c r="J187" s="90">
        <f t="shared" si="47"/>
        <v>0</v>
      </c>
      <c r="K187" s="17">
        <f t="shared" si="32"/>
        <v>0</v>
      </c>
      <c r="L187" s="91">
        <f t="shared" si="48"/>
        <v>0</v>
      </c>
      <c r="M187" s="5"/>
      <c r="N187" s="159"/>
      <c r="P187" s="133"/>
    </row>
    <row r="188" spans="1:16" s="18" customFormat="1" ht="31.5" x14ac:dyDescent="0.2">
      <c r="A188" s="118" t="s">
        <v>142</v>
      </c>
      <c r="B188" s="4" t="s">
        <v>623</v>
      </c>
      <c r="C188" s="7" t="s">
        <v>86</v>
      </c>
      <c r="D188" s="42">
        <v>98.1</v>
      </c>
      <c r="E188" s="43">
        <v>5.5337339656199998</v>
      </c>
      <c r="F188" s="43">
        <f t="shared" si="45"/>
        <v>6.809259644695409</v>
      </c>
      <c r="G188" s="119">
        <f t="shared" si="46"/>
        <v>667.98837114461958</v>
      </c>
      <c r="H188" s="134">
        <v>0</v>
      </c>
      <c r="I188" s="119">
        <f t="shared" si="31"/>
        <v>0</v>
      </c>
      <c r="J188" s="90">
        <f t="shared" si="47"/>
        <v>0</v>
      </c>
      <c r="K188" s="17">
        <f t="shared" si="32"/>
        <v>0</v>
      </c>
      <c r="L188" s="91">
        <f t="shared" si="48"/>
        <v>0</v>
      </c>
      <c r="M188" s="5"/>
      <c r="N188" s="159"/>
      <c r="P188" s="133"/>
    </row>
    <row r="189" spans="1:16" s="18" customFormat="1" ht="31.5" x14ac:dyDescent="0.2">
      <c r="A189" s="118" t="s">
        <v>143</v>
      </c>
      <c r="B189" s="4" t="s">
        <v>624</v>
      </c>
      <c r="C189" s="7" t="s">
        <v>65</v>
      </c>
      <c r="D189" s="42">
        <v>18</v>
      </c>
      <c r="E189" s="43">
        <v>3.1876674124960003</v>
      </c>
      <c r="F189" s="43">
        <f t="shared" si="45"/>
        <v>3.9224247510763282</v>
      </c>
      <c r="G189" s="119">
        <f t="shared" si="46"/>
        <v>70.603645519373913</v>
      </c>
      <c r="H189" s="134">
        <v>0</v>
      </c>
      <c r="I189" s="119">
        <f t="shared" si="31"/>
        <v>0</v>
      </c>
      <c r="J189" s="90">
        <f t="shared" si="47"/>
        <v>0</v>
      </c>
      <c r="K189" s="17">
        <f t="shared" si="32"/>
        <v>0</v>
      </c>
      <c r="L189" s="91">
        <f t="shared" si="48"/>
        <v>0</v>
      </c>
      <c r="M189" s="5"/>
      <c r="N189" s="159"/>
      <c r="P189" s="133"/>
    </row>
    <row r="190" spans="1:16" s="18" customFormat="1" ht="31.5" x14ac:dyDescent="0.2">
      <c r="A190" s="118" t="s">
        <v>144</v>
      </c>
      <c r="B190" s="4" t="s">
        <v>625</v>
      </c>
      <c r="C190" s="7" t="s">
        <v>65</v>
      </c>
      <c r="D190" s="42">
        <v>6</v>
      </c>
      <c r="E190" s="43">
        <v>3.4396674124960001</v>
      </c>
      <c r="F190" s="43">
        <f t="shared" si="45"/>
        <v>4.2325107510763278</v>
      </c>
      <c r="G190" s="119">
        <f t="shared" si="46"/>
        <v>25.395064506457967</v>
      </c>
      <c r="H190" s="134">
        <v>0</v>
      </c>
      <c r="I190" s="119">
        <f t="shared" si="31"/>
        <v>0</v>
      </c>
      <c r="J190" s="90">
        <f t="shared" si="47"/>
        <v>0</v>
      </c>
      <c r="K190" s="17">
        <f t="shared" si="32"/>
        <v>0</v>
      </c>
      <c r="L190" s="91">
        <f t="shared" si="48"/>
        <v>0</v>
      </c>
      <c r="M190" s="5"/>
      <c r="N190" s="159"/>
      <c r="P190" s="133"/>
    </row>
    <row r="191" spans="1:16" s="18" customFormat="1" ht="31.5" x14ac:dyDescent="0.2">
      <c r="A191" s="118" t="s">
        <v>145</v>
      </c>
      <c r="B191" s="4" t="s">
        <v>626</v>
      </c>
      <c r="C191" s="7" t="s">
        <v>65</v>
      </c>
      <c r="D191" s="42">
        <v>16</v>
      </c>
      <c r="E191" s="43">
        <v>6.6206111187439998</v>
      </c>
      <c r="F191" s="43">
        <f t="shared" si="45"/>
        <v>8.146661981614491</v>
      </c>
      <c r="G191" s="119">
        <f t="shared" si="46"/>
        <v>130.34659170583186</v>
      </c>
      <c r="H191" s="134">
        <v>0</v>
      </c>
      <c r="I191" s="119">
        <f t="shared" si="31"/>
        <v>0</v>
      </c>
      <c r="J191" s="90">
        <f t="shared" si="47"/>
        <v>0</v>
      </c>
      <c r="K191" s="17">
        <f t="shared" si="32"/>
        <v>0</v>
      </c>
      <c r="L191" s="91">
        <f t="shared" si="48"/>
        <v>0</v>
      </c>
      <c r="M191" s="5"/>
      <c r="N191" s="159"/>
      <c r="P191" s="133"/>
    </row>
    <row r="192" spans="1:16" s="18" customFormat="1" ht="10.5" x14ac:dyDescent="0.2">
      <c r="A192" s="118" t="s">
        <v>146</v>
      </c>
      <c r="B192" s="4" t="s">
        <v>338</v>
      </c>
      <c r="C192" s="7" t="s">
        <v>65</v>
      </c>
      <c r="D192" s="42">
        <v>6</v>
      </c>
      <c r="E192" s="43">
        <v>24.759204243704001</v>
      </c>
      <c r="F192" s="43">
        <f t="shared" si="45"/>
        <v>30.466200821877774</v>
      </c>
      <c r="G192" s="119">
        <f t="shared" si="46"/>
        <v>182.79720493126663</v>
      </c>
      <c r="H192" s="134">
        <v>0</v>
      </c>
      <c r="I192" s="119">
        <f t="shared" si="31"/>
        <v>0</v>
      </c>
      <c r="J192" s="90">
        <f t="shared" si="47"/>
        <v>0</v>
      </c>
      <c r="K192" s="17">
        <f t="shared" si="32"/>
        <v>0</v>
      </c>
      <c r="L192" s="91">
        <f t="shared" si="48"/>
        <v>0</v>
      </c>
      <c r="M192" s="5"/>
      <c r="N192" s="159"/>
      <c r="P192" s="133"/>
    </row>
    <row r="193" spans="1:16" s="18" customFormat="1" ht="31.5" x14ac:dyDescent="0.2">
      <c r="A193" s="118" t="s">
        <v>147</v>
      </c>
      <c r="B193" s="4" t="s">
        <v>627</v>
      </c>
      <c r="C193" s="7" t="s">
        <v>86</v>
      </c>
      <c r="D193" s="42">
        <v>24.56</v>
      </c>
      <c r="E193" s="43">
        <v>11.771438249984</v>
      </c>
      <c r="F193" s="43">
        <f t="shared" si="45"/>
        <v>14.484754766605311</v>
      </c>
      <c r="G193" s="119">
        <f t="shared" si="46"/>
        <v>355.74557706782645</v>
      </c>
      <c r="H193" s="134">
        <v>0</v>
      </c>
      <c r="I193" s="119">
        <f t="shared" si="31"/>
        <v>0</v>
      </c>
      <c r="J193" s="90">
        <f t="shared" si="47"/>
        <v>0</v>
      </c>
      <c r="K193" s="17">
        <f t="shared" si="32"/>
        <v>0</v>
      </c>
      <c r="L193" s="91">
        <f t="shared" si="48"/>
        <v>0</v>
      </c>
      <c r="M193" s="5"/>
      <c r="N193" s="159"/>
      <c r="P193" s="133"/>
    </row>
    <row r="194" spans="1:16" s="18" customFormat="1" ht="31.5" x14ac:dyDescent="0.2">
      <c r="A194" s="118" t="s">
        <v>148</v>
      </c>
      <c r="B194" s="4" t="s">
        <v>337</v>
      </c>
      <c r="C194" s="7" t="s">
        <v>86</v>
      </c>
      <c r="D194" s="42">
        <v>81.209999999999994</v>
      </c>
      <c r="E194" s="43">
        <v>30.709382131175996</v>
      </c>
      <c r="F194" s="43">
        <f t="shared" si="45"/>
        <v>37.787894712412061</v>
      </c>
      <c r="G194" s="119">
        <f t="shared" si="46"/>
        <v>3068.7549295949834</v>
      </c>
      <c r="H194" s="134">
        <v>0</v>
      </c>
      <c r="I194" s="119">
        <f t="shared" si="31"/>
        <v>0</v>
      </c>
      <c r="J194" s="90">
        <f t="shared" si="47"/>
        <v>0</v>
      </c>
      <c r="K194" s="17">
        <f t="shared" si="32"/>
        <v>0</v>
      </c>
      <c r="L194" s="91">
        <f t="shared" si="48"/>
        <v>0</v>
      </c>
      <c r="M194" s="5"/>
      <c r="N194" s="159"/>
      <c r="P194" s="133"/>
    </row>
    <row r="195" spans="1:16" s="18" customFormat="1" ht="31.5" x14ac:dyDescent="0.2">
      <c r="A195" s="118" t="s">
        <v>149</v>
      </c>
      <c r="B195" s="4" t="s">
        <v>628</v>
      </c>
      <c r="C195" s="7" t="s">
        <v>65</v>
      </c>
      <c r="D195" s="42">
        <v>6</v>
      </c>
      <c r="E195" s="43">
        <v>12.641052328099999</v>
      </c>
      <c r="F195" s="43">
        <f t="shared" si="45"/>
        <v>15.554814889727048</v>
      </c>
      <c r="G195" s="119">
        <f t="shared" si="46"/>
        <v>93.328889338362288</v>
      </c>
      <c r="H195" s="134">
        <v>0</v>
      </c>
      <c r="I195" s="119">
        <f t="shared" si="31"/>
        <v>0</v>
      </c>
      <c r="J195" s="90">
        <f t="shared" si="47"/>
        <v>0</v>
      </c>
      <c r="K195" s="17">
        <f t="shared" si="32"/>
        <v>0</v>
      </c>
      <c r="L195" s="91">
        <f t="shared" si="48"/>
        <v>0</v>
      </c>
      <c r="M195" s="5"/>
      <c r="N195" s="159"/>
      <c r="P195" s="133"/>
    </row>
    <row r="196" spans="1:16" s="18" customFormat="1" ht="20.100000000000001" customHeight="1" x14ac:dyDescent="0.2">
      <c r="A196" s="118" t="s">
        <v>150</v>
      </c>
      <c r="B196" s="4" t="s">
        <v>629</v>
      </c>
      <c r="C196" s="7" t="s">
        <v>65</v>
      </c>
      <c r="D196" s="42">
        <v>6</v>
      </c>
      <c r="E196" s="43">
        <v>12.620052328099998</v>
      </c>
      <c r="F196" s="43">
        <f t="shared" si="45"/>
        <v>15.528974389727047</v>
      </c>
      <c r="G196" s="119">
        <f t="shared" si="46"/>
        <v>93.173846338362281</v>
      </c>
      <c r="H196" s="134">
        <v>0</v>
      </c>
      <c r="I196" s="119">
        <f t="shared" si="31"/>
        <v>0</v>
      </c>
      <c r="J196" s="90">
        <f t="shared" si="47"/>
        <v>0</v>
      </c>
      <c r="K196" s="17">
        <f t="shared" si="32"/>
        <v>0</v>
      </c>
      <c r="L196" s="91">
        <f t="shared" si="48"/>
        <v>0</v>
      </c>
      <c r="M196" s="5"/>
      <c r="N196" s="159"/>
      <c r="P196" s="133"/>
    </row>
    <row r="197" spans="1:16" s="18" customFormat="1" ht="31.5" x14ac:dyDescent="0.2">
      <c r="A197" s="118" t="s">
        <v>151</v>
      </c>
      <c r="B197" s="4" t="s">
        <v>630</v>
      </c>
      <c r="C197" s="7" t="s">
        <v>92</v>
      </c>
      <c r="D197" s="42">
        <v>6</v>
      </c>
      <c r="E197" s="43">
        <v>43.281092656200002</v>
      </c>
      <c r="F197" s="43">
        <f t="shared" si="45"/>
        <v>53.257384513454099</v>
      </c>
      <c r="G197" s="119">
        <f t="shared" si="46"/>
        <v>319.54430708072459</v>
      </c>
      <c r="H197" s="134">
        <v>0</v>
      </c>
      <c r="I197" s="119">
        <f t="shared" si="31"/>
        <v>0</v>
      </c>
      <c r="J197" s="90">
        <f t="shared" si="47"/>
        <v>0</v>
      </c>
      <c r="K197" s="17">
        <f t="shared" si="32"/>
        <v>0</v>
      </c>
      <c r="L197" s="91">
        <f t="shared" si="48"/>
        <v>0</v>
      </c>
      <c r="M197" s="5"/>
      <c r="N197" s="159"/>
      <c r="P197" s="133"/>
    </row>
    <row r="198" spans="1:16" s="18" customFormat="1" ht="52.5" x14ac:dyDescent="0.2">
      <c r="A198" s="118" t="s">
        <v>152</v>
      </c>
      <c r="B198" s="4" t="s">
        <v>155</v>
      </c>
      <c r="C198" s="7" t="s">
        <v>65</v>
      </c>
      <c r="D198" s="42">
        <v>12</v>
      </c>
      <c r="E198" s="43">
        <v>114.2662668987566</v>
      </c>
      <c r="F198" s="43">
        <f t="shared" si="45"/>
        <v>140.60464141891998</v>
      </c>
      <c r="G198" s="119">
        <f t="shared" si="46"/>
        <v>1687.2556970270398</v>
      </c>
      <c r="H198" s="134">
        <v>0</v>
      </c>
      <c r="I198" s="119">
        <f t="shared" si="31"/>
        <v>0</v>
      </c>
      <c r="J198" s="90">
        <f t="shared" si="47"/>
        <v>0</v>
      </c>
      <c r="K198" s="17">
        <f t="shared" si="32"/>
        <v>0</v>
      </c>
      <c r="L198" s="91">
        <f t="shared" si="48"/>
        <v>0</v>
      </c>
      <c r="M198" s="5"/>
      <c r="N198" s="159"/>
      <c r="P198" s="133"/>
    </row>
    <row r="199" spans="1:16" s="18" customFormat="1" ht="84" x14ac:dyDescent="0.2">
      <c r="A199" s="118" t="s">
        <v>153</v>
      </c>
      <c r="B199" s="4" t="s">
        <v>156</v>
      </c>
      <c r="C199" s="7" t="s">
        <v>65</v>
      </c>
      <c r="D199" s="42">
        <v>2</v>
      </c>
      <c r="E199" s="43">
        <v>5430.5845398325991</v>
      </c>
      <c r="F199" s="43">
        <f t="shared" si="45"/>
        <v>6682.3342762640132</v>
      </c>
      <c r="G199" s="119">
        <f t="shared" si="46"/>
        <v>13364.668552528026</v>
      </c>
      <c r="H199" s="134">
        <v>2</v>
      </c>
      <c r="I199" s="119">
        <f t="shared" si="31"/>
        <v>13364.668552528026</v>
      </c>
      <c r="J199" s="90">
        <f t="shared" si="47"/>
        <v>2</v>
      </c>
      <c r="K199" s="17">
        <f t="shared" si="32"/>
        <v>13364.668552528026</v>
      </c>
      <c r="L199" s="91">
        <f t="shared" si="48"/>
        <v>1</v>
      </c>
      <c r="M199" s="5"/>
      <c r="N199" s="159"/>
      <c r="P199" s="133"/>
    </row>
    <row r="200" spans="1:16" s="18" customFormat="1" ht="73.5" x14ac:dyDescent="0.2">
      <c r="A200" s="118" t="s">
        <v>154</v>
      </c>
      <c r="B200" s="4" t="s">
        <v>631</v>
      </c>
      <c r="C200" s="7" t="s">
        <v>65</v>
      </c>
      <c r="D200" s="42">
        <v>2</v>
      </c>
      <c r="E200" s="43">
        <v>3202.2234481210189</v>
      </c>
      <c r="F200" s="43">
        <f t="shared" si="45"/>
        <v>3940.3359529129134</v>
      </c>
      <c r="G200" s="119">
        <f t="shared" si="46"/>
        <v>7880.6719058258268</v>
      </c>
      <c r="H200" s="134">
        <v>2</v>
      </c>
      <c r="I200" s="119">
        <f t="shared" si="31"/>
        <v>7880.6719058258268</v>
      </c>
      <c r="J200" s="90">
        <f t="shared" si="47"/>
        <v>2</v>
      </c>
      <c r="K200" s="17">
        <f t="shared" si="32"/>
        <v>7880.6719058258268</v>
      </c>
      <c r="L200" s="91">
        <f t="shared" si="48"/>
        <v>1</v>
      </c>
      <c r="M200" s="5"/>
      <c r="N200" s="159"/>
      <c r="P200" s="133"/>
    </row>
    <row r="201" spans="1:16" s="57" customFormat="1" ht="20.100000000000001" customHeight="1" x14ac:dyDescent="0.2">
      <c r="A201" s="122" t="s">
        <v>157</v>
      </c>
      <c r="B201" s="66" t="s">
        <v>158</v>
      </c>
      <c r="C201" s="66"/>
      <c r="D201" s="67"/>
      <c r="E201" s="68"/>
      <c r="F201" s="68"/>
      <c r="G201" s="120">
        <f>SUM(G202:G224)</f>
        <v>53098.086712782133</v>
      </c>
      <c r="H201" s="136">
        <v>0</v>
      </c>
      <c r="I201" s="120">
        <f>SUM(I202:I224)</f>
        <v>0</v>
      </c>
      <c r="J201" s="92"/>
      <c r="K201" s="65">
        <f>SUM(K202:K224)</f>
        <v>0</v>
      </c>
      <c r="L201" s="89">
        <f>K201/G201</f>
        <v>0</v>
      </c>
      <c r="M201" s="5"/>
      <c r="N201" s="159"/>
      <c r="P201" s="133"/>
    </row>
    <row r="202" spans="1:16" s="18" customFormat="1" ht="10.5" x14ac:dyDescent="0.2">
      <c r="A202" s="118" t="s">
        <v>159</v>
      </c>
      <c r="B202" s="4" t="s">
        <v>160</v>
      </c>
      <c r="C202" s="7" t="s">
        <v>65</v>
      </c>
      <c r="D202" s="42">
        <v>2</v>
      </c>
      <c r="E202" s="43">
        <v>8.7178060651499987</v>
      </c>
      <c r="F202" s="43">
        <f t="shared" ref="F202:F224" si="49">E202*(1+$M$3)</f>
        <v>10.727260363167073</v>
      </c>
      <c r="G202" s="119">
        <f t="shared" ref="G202:G223" si="50">D202*F202</f>
        <v>21.454520726334145</v>
      </c>
      <c r="H202" s="134">
        <v>0</v>
      </c>
      <c r="I202" s="119">
        <f t="shared" si="31"/>
        <v>0</v>
      </c>
      <c r="J202" s="90">
        <f t="shared" ref="J202:J224" si="51">H202</f>
        <v>0</v>
      </c>
      <c r="K202" s="17">
        <f t="shared" si="32"/>
        <v>0</v>
      </c>
      <c r="L202" s="91">
        <f t="shared" ref="L202:L224" si="52">IF(AND(J202&gt;0,D202&gt;0),J202/D202,0)</f>
        <v>0</v>
      </c>
      <c r="M202" s="5"/>
      <c r="N202" s="159"/>
      <c r="P202" s="133"/>
    </row>
    <row r="203" spans="1:16" s="18" customFormat="1" ht="31.5" x14ac:dyDescent="0.2">
      <c r="A203" s="118" t="s">
        <v>161</v>
      </c>
      <c r="B203" s="4" t="s">
        <v>339</v>
      </c>
      <c r="C203" s="7" t="s">
        <v>65</v>
      </c>
      <c r="D203" s="42">
        <v>14</v>
      </c>
      <c r="E203" s="43">
        <v>31.822315337038237</v>
      </c>
      <c r="F203" s="43">
        <f t="shared" si="49"/>
        <v>39.157359022225549</v>
      </c>
      <c r="G203" s="119">
        <f t="shared" si="50"/>
        <v>548.20302631115771</v>
      </c>
      <c r="H203" s="134">
        <v>0</v>
      </c>
      <c r="I203" s="119">
        <f t="shared" si="31"/>
        <v>0</v>
      </c>
      <c r="J203" s="90">
        <f t="shared" si="51"/>
        <v>0</v>
      </c>
      <c r="K203" s="17">
        <f t="shared" si="32"/>
        <v>0</v>
      </c>
      <c r="L203" s="91">
        <f t="shared" si="52"/>
        <v>0</v>
      </c>
      <c r="M203" s="5"/>
      <c r="N203" s="159"/>
      <c r="P203" s="133"/>
    </row>
    <row r="204" spans="1:16" s="18" customFormat="1" ht="21" x14ac:dyDescent="0.2">
      <c r="A204" s="118" t="s">
        <v>162</v>
      </c>
      <c r="B204" s="4" t="s">
        <v>163</v>
      </c>
      <c r="C204" s="7" t="s">
        <v>65</v>
      </c>
      <c r="D204" s="42">
        <v>10</v>
      </c>
      <c r="E204" s="43">
        <v>32.886315337038241</v>
      </c>
      <c r="F204" s="43">
        <f t="shared" si="49"/>
        <v>40.46661102222555</v>
      </c>
      <c r="G204" s="119">
        <f t="shared" si="50"/>
        <v>404.6661102222555</v>
      </c>
      <c r="H204" s="134">
        <v>0</v>
      </c>
      <c r="I204" s="119">
        <f t="shared" si="31"/>
        <v>0</v>
      </c>
      <c r="J204" s="90">
        <f t="shared" si="51"/>
        <v>0</v>
      </c>
      <c r="K204" s="17">
        <f t="shared" si="32"/>
        <v>0</v>
      </c>
      <c r="L204" s="91">
        <f t="shared" si="52"/>
        <v>0</v>
      </c>
      <c r="M204" s="5"/>
      <c r="N204" s="159"/>
      <c r="P204" s="133"/>
    </row>
    <row r="205" spans="1:16" s="18" customFormat="1" ht="21" x14ac:dyDescent="0.2">
      <c r="A205" s="118" t="s">
        <v>164</v>
      </c>
      <c r="B205" s="4" t="s">
        <v>340</v>
      </c>
      <c r="C205" s="7" t="s">
        <v>65</v>
      </c>
      <c r="D205" s="42">
        <v>24</v>
      </c>
      <c r="E205" s="43">
        <v>32.886315337038241</v>
      </c>
      <c r="F205" s="43">
        <f t="shared" si="49"/>
        <v>40.46661102222555</v>
      </c>
      <c r="G205" s="119">
        <f t="shared" si="50"/>
        <v>971.19866453341319</v>
      </c>
      <c r="H205" s="134">
        <v>0</v>
      </c>
      <c r="I205" s="119">
        <f t="shared" si="31"/>
        <v>0</v>
      </c>
      <c r="J205" s="90">
        <f t="shared" si="51"/>
        <v>0</v>
      </c>
      <c r="K205" s="17">
        <f t="shared" si="32"/>
        <v>0</v>
      </c>
      <c r="L205" s="91">
        <f t="shared" si="52"/>
        <v>0</v>
      </c>
      <c r="M205" s="5"/>
      <c r="N205" s="159"/>
      <c r="P205" s="133"/>
    </row>
    <row r="206" spans="1:16" s="18" customFormat="1" ht="19.5" customHeight="1" x14ac:dyDescent="0.2">
      <c r="A206" s="118" t="s">
        <v>165</v>
      </c>
      <c r="B206" s="4" t="s">
        <v>166</v>
      </c>
      <c r="C206" s="7" t="s">
        <v>65</v>
      </c>
      <c r="D206" s="42">
        <v>24</v>
      </c>
      <c r="E206" s="43">
        <v>63.998292656199993</v>
      </c>
      <c r="F206" s="43">
        <f t="shared" si="49"/>
        <v>78.749899113454092</v>
      </c>
      <c r="G206" s="119">
        <f t="shared" si="50"/>
        <v>1889.9975787228982</v>
      </c>
      <c r="H206" s="134">
        <v>0</v>
      </c>
      <c r="I206" s="119">
        <f t="shared" ref="I206:I271" si="53">H206*$F206</f>
        <v>0</v>
      </c>
      <c r="J206" s="90">
        <f t="shared" si="51"/>
        <v>0</v>
      </c>
      <c r="K206" s="17">
        <f t="shared" ref="K206:K271" si="54">J206*$F206</f>
        <v>0</v>
      </c>
      <c r="L206" s="91">
        <f t="shared" si="52"/>
        <v>0</v>
      </c>
      <c r="M206" s="5"/>
      <c r="N206" s="159"/>
      <c r="P206" s="133"/>
    </row>
    <row r="207" spans="1:16" s="18" customFormat="1" ht="31.5" x14ac:dyDescent="0.2">
      <c r="A207" s="118" t="s">
        <v>167</v>
      </c>
      <c r="B207" s="4" t="s">
        <v>632</v>
      </c>
      <c r="C207" s="7" t="s">
        <v>65</v>
      </c>
      <c r="D207" s="42">
        <v>20</v>
      </c>
      <c r="E207" s="43">
        <v>217.92356462973996</v>
      </c>
      <c r="F207" s="43">
        <f t="shared" si="49"/>
        <v>268.15494627689498</v>
      </c>
      <c r="G207" s="119">
        <f t="shared" si="50"/>
        <v>5363.098925537899</v>
      </c>
      <c r="H207" s="134">
        <v>0</v>
      </c>
      <c r="I207" s="119">
        <f t="shared" si="53"/>
        <v>0</v>
      </c>
      <c r="J207" s="90">
        <f t="shared" si="51"/>
        <v>0</v>
      </c>
      <c r="K207" s="17">
        <f t="shared" si="54"/>
        <v>0</v>
      </c>
      <c r="L207" s="91">
        <f t="shared" si="52"/>
        <v>0</v>
      </c>
      <c r="M207" s="5"/>
      <c r="N207" s="159"/>
      <c r="P207" s="133"/>
    </row>
    <row r="208" spans="1:16" s="18" customFormat="1" ht="42" x14ac:dyDescent="0.2">
      <c r="A208" s="118" t="s">
        <v>168</v>
      </c>
      <c r="B208" s="4" t="s">
        <v>341</v>
      </c>
      <c r="C208" s="7" t="s">
        <v>65</v>
      </c>
      <c r="D208" s="42">
        <v>4</v>
      </c>
      <c r="E208" s="43">
        <v>120.78351069806</v>
      </c>
      <c r="F208" s="43">
        <f t="shared" si="49"/>
        <v>148.62410991396283</v>
      </c>
      <c r="G208" s="119">
        <f t="shared" si="50"/>
        <v>594.4964396558513</v>
      </c>
      <c r="H208" s="134">
        <v>0</v>
      </c>
      <c r="I208" s="119">
        <f t="shared" si="53"/>
        <v>0</v>
      </c>
      <c r="J208" s="90">
        <f t="shared" si="51"/>
        <v>0</v>
      </c>
      <c r="K208" s="17">
        <f t="shared" si="54"/>
        <v>0</v>
      </c>
      <c r="L208" s="91">
        <f t="shared" si="52"/>
        <v>0</v>
      </c>
      <c r="M208" s="5"/>
      <c r="N208" s="159"/>
      <c r="P208" s="133"/>
    </row>
    <row r="209" spans="1:16" s="18" customFormat="1" ht="42" x14ac:dyDescent="0.2">
      <c r="A209" s="118" t="s">
        <v>169</v>
      </c>
      <c r="B209" s="4" t="s">
        <v>170</v>
      </c>
      <c r="C209" s="7" t="s">
        <v>65</v>
      </c>
      <c r="D209" s="42">
        <v>12</v>
      </c>
      <c r="E209" s="43">
        <v>256.05837239465995</v>
      </c>
      <c r="F209" s="43">
        <f t="shared" si="49"/>
        <v>315.07982723162905</v>
      </c>
      <c r="G209" s="119">
        <f t="shared" si="50"/>
        <v>3780.9579267795489</v>
      </c>
      <c r="H209" s="134">
        <v>0</v>
      </c>
      <c r="I209" s="119">
        <f t="shared" si="53"/>
        <v>0</v>
      </c>
      <c r="J209" s="90">
        <f t="shared" si="51"/>
        <v>0</v>
      </c>
      <c r="K209" s="17">
        <f t="shared" si="54"/>
        <v>0</v>
      </c>
      <c r="L209" s="91">
        <f t="shared" si="52"/>
        <v>0</v>
      </c>
      <c r="M209" s="5"/>
      <c r="N209" s="159"/>
      <c r="P209" s="133"/>
    </row>
    <row r="210" spans="1:16" s="18" customFormat="1" ht="21" x14ac:dyDescent="0.2">
      <c r="A210" s="118" t="s">
        <v>171</v>
      </c>
      <c r="B210" s="4" t="s">
        <v>172</v>
      </c>
      <c r="C210" s="7" t="s">
        <v>65</v>
      </c>
      <c r="D210" s="42">
        <v>4</v>
      </c>
      <c r="E210" s="43">
        <v>150.40803699776998</v>
      </c>
      <c r="F210" s="43">
        <f t="shared" si="49"/>
        <v>185.07708952575595</v>
      </c>
      <c r="G210" s="119">
        <f t="shared" si="50"/>
        <v>740.30835810302381</v>
      </c>
      <c r="H210" s="134">
        <v>0</v>
      </c>
      <c r="I210" s="119">
        <f t="shared" si="53"/>
        <v>0</v>
      </c>
      <c r="J210" s="90">
        <f t="shared" si="51"/>
        <v>0</v>
      </c>
      <c r="K210" s="17">
        <f t="shared" si="54"/>
        <v>0</v>
      </c>
      <c r="L210" s="91">
        <f t="shared" si="52"/>
        <v>0</v>
      </c>
      <c r="M210" s="5"/>
      <c r="N210" s="159"/>
      <c r="P210" s="133"/>
    </row>
    <row r="211" spans="1:16" s="18" customFormat="1" ht="21" x14ac:dyDescent="0.2">
      <c r="A211" s="118" t="s">
        <v>173</v>
      </c>
      <c r="B211" s="4" t="s">
        <v>633</v>
      </c>
      <c r="C211" s="7" t="s">
        <v>65</v>
      </c>
      <c r="D211" s="42">
        <v>8</v>
      </c>
      <c r="E211" s="43">
        <v>73.429999999999993</v>
      </c>
      <c r="F211" s="43">
        <f t="shared" si="49"/>
        <v>90.355614999999986</v>
      </c>
      <c r="G211" s="119">
        <f t="shared" si="50"/>
        <v>722.84491999999989</v>
      </c>
      <c r="H211" s="134">
        <v>0</v>
      </c>
      <c r="I211" s="119">
        <f t="shared" si="53"/>
        <v>0</v>
      </c>
      <c r="J211" s="90">
        <f t="shared" si="51"/>
        <v>0</v>
      </c>
      <c r="K211" s="17">
        <f t="shared" si="54"/>
        <v>0</v>
      </c>
      <c r="L211" s="91">
        <f t="shared" si="52"/>
        <v>0</v>
      </c>
      <c r="M211" s="5"/>
      <c r="N211" s="159"/>
      <c r="P211" s="133"/>
    </row>
    <row r="212" spans="1:16" s="18" customFormat="1" ht="21" x14ac:dyDescent="0.2">
      <c r="A212" s="118" t="s">
        <v>174</v>
      </c>
      <c r="B212" s="4" t="s">
        <v>634</v>
      </c>
      <c r="C212" s="7" t="s">
        <v>65</v>
      </c>
      <c r="D212" s="42">
        <v>0</v>
      </c>
      <c r="E212" s="43">
        <v>111.29862869818</v>
      </c>
      <c r="F212" s="43">
        <f t="shared" si="49"/>
        <v>136.95296261311049</v>
      </c>
      <c r="G212" s="119">
        <f t="shared" si="50"/>
        <v>0</v>
      </c>
      <c r="H212" s="134">
        <v>0</v>
      </c>
      <c r="I212" s="119">
        <f t="shared" si="53"/>
        <v>0</v>
      </c>
      <c r="J212" s="90">
        <f t="shared" si="51"/>
        <v>0</v>
      </c>
      <c r="K212" s="17">
        <f t="shared" si="54"/>
        <v>0</v>
      </c>
      <c r="L212" s="91">
        <f t="shared" si="52"/>
        <v>0</v>
      </c>
      <c r="M212" s="5"/>
      <c r="N212" s="159"/>
      <c r="P212" s="133"/>
    </row>
    <row r="213" spans="1:16" s="18" customFormat="1" ht="10.5" x14ac:dyDescent="0.2">
      <c r="A213" s="118" t="s">
        <v>175</v>
      </c>
      <c r="B213" s="4" t="s">
        <v>635</v>
      </c>
      <c r="C213" s="7" t="s">
        <v>65</v>
      </c>
      <c r="D213" s="42">
        <v>12</v>
      </c>
      <c r="E213" s="43">
        <v>118.34762869817999</v>
      </c>
      <c r="F213" s="43">
        <f t="shared" si="49"/>
        <v>145.62675711311047</v>
      </c>
      <c r="G213" s="119">
        <f t="shared" si="50"/>
        <v>1747.5210853573258</v>
      </c>
      <c r="H213" s="134">
        <v>0</v>
      </c>
      <c r="I213" s="119">
        <f t="shared" si="53"/>
        <v>0</v>
      </c>
      <c r="J213" s="90">
        <f t="shared" si="51"/>
        <v>0</v>
      </c>
      <c r="K213" s="17">
        <f t="shared" si="54"/>
        <v>0</v>
      </c>
      <c r="L213" s="91">
        <f t="shared" si="52"/>
        <v>0</v>
      </c>
      <c r="M213" s="5"/>
      <c r="N213" s="159"/>
      <c r="P213" s="133"/>
    </row>
    <row r="214" spans="1:16" s="18" customFormat="1" ht="31.5" x14ac:dyDescent="0.2">
      <c r="A214" s="118" t="s">
        <v>176</v>
      </c>
      <c r="B214" s="4" t="s">
        <v>342</v>
      </c>
      <c r="C214" s="7" t="s">
        <v>65</v>
      </c>
      <c r="D214" s="42">
        <v>2</v>
      </c>
      <c r="E214" s="43">
        <v>39.685753320094001</v>
      </c>
      <c r="F214" s="43">
        <f t="shared" si="49"/>
        <v>48.833319460375662</v>
      </c>
      <c r="G214" s="119">
        <f t="shared" si="50"/>
        <v>97.666638920751325</v>
      </c>
      <c r="H214" s="134">
        <v>0</v>
      </c>
      <c r="I214" s="119">
        <f t="shared" si="53"/>
        <v>0</v>
      </c>
      <c r="J214" s="90">
        <f t="shared" si="51"/>
        <v>0</v>
      </c>
      <c r="K214" s="17">
        <f t="shared" si="54"/>
        <v>0</v>
      </c>
      <c r="L214" s="91">
        <f t="shared" si="52"/>
        <v>0</v>
      </c>
      <c r="M214" s="5"/>
      <c r="N214" s="159"/>
      <c r="P214" s="133"/>
    </row>
    <row r="215" spans="1:16" s="18" customFormat="1" ht="31.5" x14ac:dyDescent="0.2">
      <c r="A215" s="118" t="s">
        <v>177</v>
      </c>
      <c r="B215" s="4" t="s">
        <v>636</v>
      </c>
      <c r="C215" s="7" t="s">
        <v>65</v>
      </c>
      <c r="D215" s="42">
        <v>9</v>
      </c>
      <c r="E215" s="43">
        <v>41.596753320093995</v>
      </c>
      <c r="F215" s="43">
        <f t="shared" si="49"/>
        <v>51.184804960375658</v>
      </c>
      <c r="G215" s="119">
        <f t="shared" si="50"/>
        <v>460.66324464338095</v>
      </c>
      <c r="H215" s="134">
        <v>0</v>
      </c>
      <c r="I215" s="119">
        <f t="shared" si="53"/>
        <v>0</v>
      </c>
      <c r="J215" s="90">
        <f t="shared" si="51"/>
        <v>0</v>
      </c>
      <c r="K215" s="17">
        <f t="shared" si="54"/>
        <v>0</v>
      </c>
      <c r="L215" s="91">
        <f t="shared" si="52"/>
        <v>0</v>
      </c>
      <c r="M215" s="5"/>
      <c r="N215" s="159"/>
      <c r="P215" s="133"/>
    </row>
    <row r="216" spans="1:16" s="18" customFormat="1" ht="52.5" x14ac:dyDescent="0.2">
      <c r="A216" s="118" t="s">
        <v>178</v>
      </c>
      <c r="B216" s="4" t="s">
        <v>637</v>
      </c>
      <c r="C216" s="7" t="s">
        <v>65</v>
      </c>
      <c r="D216" s="42">
        <v>8</v>
      </c>
      <c r="E216" s="43">
        <v>64.125873024453796</v>
      </c>
      <c r="F216" s="43">
        <f t="shared" si="49"/>
        <v>78.906886756590396</v>
      </c>
      <c r="G216" s="119">
        <f t="shared" si="50"/>
        <v>631.25509405272317</v>
      </c>
      <c r="H216" s="134">
        <v>0</v>
      </c>
      <c r="I216" s="119">
        <f t="shared" si="53"/>
        <v>0</v>
      </c>
      <c r="J216" s="90">
        <f t="shared" si="51"/>
        <v>0</v>
      </c>
      <c r="K216" s="17">
        <f t="shared" si="54"/>
        <v>0</v>
      </c>
      <c r="L216" s="91">
        <f t="shared" si="52"/>
        <v>0</v>
      </c>
      <c r="M216" s="5"/>
      <c r="N216" s="159"/>
      <c r="P216" s="133"/>
    </row>
    <row r="217" spans="1:16" s="18" customFormat="1" ht="52.5" x14ac:dyDescent="0.2">
      <c r="A217" s="118" t="s">
        <v>179</v>
      </c>
      <c r="B217" s="4" t="s">
        <v>638</v>
      </c>
      <c r="C217" s="7" t="s">
        <v>65</v>
      </c>
      <c r="D217" s="42">
        <v>4</v>
      </c>
      <c r="E217" s="43">
        <v>83.259245211483602</v>
      </c>
      <c r="F217" s="43">
        <f t="shared" si="49"/>
        <v>102.45050123273056</v>
      </c>
      <c r="G217" s="119">
        <f t="shared" si="50"/>
        <v>409.80200493092224</v>
      </c>
      <c r="H217" s="134">
        <v>0</v>
      </c>
      <c r="I217" s="119">
        <f t="shared" si="53"/>
        <v>0</v>
      </c>
      <c r="J217" s="90">
        <f t="shared" si="51"/>
        <v>0</v>
      </c>
      <c r="K217" s="17">
        <f t="shared" si="54"/>
        <v>0</v>
      </c>
      <c r="L217" s="91">
        <f t="shared" si="52"/>
        <v>0</v>
      </c>
      <c r="M217" s="5"/>
      <c r="N217" s="159"/>
      <c r="P217" s="133"/>
    </row>
    <row r="218" spans="1:16" s="18" customFormat="1" ht="21" x14ac:dyDescent="0.2">
      <c r="A218" s="118" t="s">
        <v>180</v>
      </c>
      <c r="B218" s="4" t="s">
        <v>343</v>
      </c>
      <c r="C218" s="7" t="s">
        <v>5</v>
      </c>
      <c r="D218" s="42">
        <v>81.08</v>
      </c>
      <c r="E218" s="43">
        <v>270.06443624954096</v>
      </c>
      <c r="F218" s="43">
        <f t="shared" si="49"/>
        <v>332.31428880506013</v>
      </c>
      <c r="G218" s="119">
        <f t="shared" si="50"/>
        <v>26944.042536314275</v>
      </c>
      <c r="H218" s="134">
        <v>0</v>
      </c>
      <c r="I218" s="119">
        <f t="shared" si="53"/>
        <v>0</v>
      </c>
      <c r="J218" s="90">
        <f t="shared" si="51"/>
        <v>0</v>
      </c>
      <c r="K218" s="17">
        <f t="shared" si="54"/>
        <v>0</v>
      </c>
      <c r="L218" s="91">
        <f t="shared" si="52"/>
        <v>0</v>
      </c>
      <c r="M218" s="5"/>
      <c r="N218" s="159"/>
      <c r="P218" s="133"/>
    </row>
    <row r="219" spans="1:16" s="18" customFormat="1" ht="21" x14ac:dyDescent="0.2">
      <c r="A219" s="118" t="s">
        <v>181</v>
      </c>
      <c r="B219" s="4" t="s">
        <v>344</v>
      </c>
      <c r="C219" s="7" t="s">
        <v>5</v>
      </c>
      <c r="D219" s="42">
        <v>3.6099999999999994</v>
      </c>
      <c r="E219" s="43">
        <v>295.66197769705803</v>
      </c>
      <c r="F219" s="43">
        <f t="shared" si="49"/>
        <v>363.81206355622987</v>
      </c>
      <c r="G219" s="119">
        <f t="shared" si="50"/>
        <v>1313.3615494379897</v>
      </c>
      <c r="H219" s="134">
        <v>0</v>
      </c>
      <c r="I219" s="119">
        <f t="shared" si="53"/>
        <v>0</v>
      </c>
      <c r="J219" s="90">
        <f t="shared" si="51"/>
        <v>0</v>
      </c>
      <c r="K219" s="17">
        <f t="shared" si="54"/>
        <v>0</v>
      </c>
      <c r="L219" s="91">
        <f t="shared" si="52"/>
        <v>0</v>
      </c>
      <c r="M219" s="5"/>
      <c r="N219" s="159"/>
      <c r="P219" s="133"/>
    </row>
    <row r="220" spans="1:16" s="18" customFormat="1" ht="63" x14ac:dyDescent="0.2">
      <c r="A220" s="118" t="s">
        <v>182</v>
      </c>
      <c r="B220" s="4" t="s">
        <v>345</v>
      </c>
      <c r="C220" s="7" t="s">
        <v>65</v>
      </c>
      <c r="D220" s="42">
        <v>1</v>
      </c>
      <c r="E220" s="43">
        <v>573.42061331402783</v>
      </c>
      <c r="F220" s="43">
        <f t="shared" si="49"/>
        <v>705.59406468291115</v>
      </c>
      <c r="G220" s="119">
        <f t="shared" si="50"/>
        <v>705.59406468291115</v>
      </c>
      <c r="H220" s="134">
        <v>0</v>
      </c>
      <c r="I220" s="119">
        <f t="shared" si="53"/>
        <v>0</v>
      </c>
      <c r="J220" s="90">
        <f t="shared" si="51"/>
        <v>0</v>
      </c>
      <c r="K220" s="17">
        <f t="shared" si="54"/>
        <v>0</v>
      </c>
      <c r="L220" s="91">
        <f t="shared" si="52"/>
        <v>0</v>
      </c>
      <c r="M220" s="5"/>
      <c r="N220" s="159"/>
      <c r="P220" s="133"/>
    </row>
    <row r="221" spans="1:16" s="18" customFormat="1" ht="52.5" x14ac:dyDescent="0.2">
      <c r="A221" s="118" t="s">
        <v>183</v>
      </c>
      <c r="B221" s="4" t="s">
        <v>346</v>
      </c>
      <c r="C221" s="7" t="s">
        <v>65</v>
      </c>
      <c r="D221" s="42">
        <v>1</v>
      </c>
      <c r="E221" s="43">
        <v>403.13328231304075</v>
      </c>
      <c r="F221" s="43">
        <f t="shared" si="49"/>
        <v>496.05550388619662</v>
      </c>
      <c r="G221" s="119">
        <f t="shared" si="50"/>
        <v>496.05550388619662</v>
      </c>
      <c r="H221" s="134">
        <v>0</v>
      </c>
      <c r="I221" s="119">
        <f t="shared" si="53"/>
        <v>0</v>
      </c>
      <c r="J221" s="90">
        <f t="shared" si="51"/>
        <v>0</v>
      </c>
      <c r="K221" s="17">
        <f t="shared" si="54"/>
        <v>0</v>
      </c>
      <c r="L221" s="91">
        <f t="shared" si="52"/>
        <v>0</v>
      </c>
      <c r="M221" s="5"/>
      <c r="N221" s="159"/>
      <c r="P221" s="133"/>
    </row>
    <row r="222" spans="1:16" s="18" customFormat="1" ht="52.5" x14ac:dyDescent="0.2">
      <c r="A222" s="118" t="s">
        <v>184</v>
      </c>
      <c r="B222" s="4" t="s">
        <v>347</v>
      </c>
      <c r="C222" s="7" t="s">
        <v>65</v>
      </c>
      <c r="D222" s="42">
        <v>4</v>
      </c>
      <c r="E222" s="43">
        <v>849.51033155619211</v>
      </c>
      <c r="F222" s="43">
        <f t="shared" si="49"/>
        <v>1045.3224629798942</v>
      </c>
      <c r="G222" s="119">
        <f t="shared" si="50"/>
        <v>4181.2898519195769</v>
      </c>
      <c r="H222" s="134">
        <v>0</v>
      </c>
      <c r="I222" s="119">
        <f t="shared" si="53"/>
        <v>0</v>
      </c>
      <c r="J222" s="90">
        <f t="shared" si="51"/>
        <v>0</v>
      </c>
      <c r="K222" s="17">
        <f t="shared" si="54"/>
        <v>0</v>
      </c>
      <c r="L222" s="91">
        <f t="shared" si="52"/>
        <v>0</v>
      </c>
      <c r="M222" s="5"/>
      <c r="N222" s="159"/>
      <c r="P222" s="133"/>
    </row>
    <row r="223" spans="1:16" s="18" customFormat="1" ht="63" x14ac:dyDescent="0.2">
      <c r="A223" s="118" t="s">
        <v>185</v>
      </c>
      <c r="B223" s="4" t="s">
        <v>639</v>
      </c>
      <c r="C223" s="7" t="s">
        <v>65</v>
      </c>
      <c r="D223" s="42">
        <v>4</v>
      </c>
      <c r="E223" s="43">
        <v>218.12447542537794</v>
      </c>
      <c r="F223" s="43">
        <f t="shared" si="49"/>
        <v>268.40216701092754</v>
      </c>
      <c r="G223" s="119">
        <f t="shared" si="50"/>
        <v>1073.6086680437102</v>
      </c>
      <c r="H223" s="134">
        <v>0</v>
      </c>
      <c r="I223" s="119">
        <f t="shared" si="53"/>
        <v>0</v>
      </c>
      <c r="J223" s="90">
        <f t="shared" si="51"/>
        <v>0</v>
      </c>
      <c r="K223" s="17">
        <f t="shared" si="54"/>
        <v>0</v>
      </c>
      <c r="L223" s="91">
        <f t="shared" si="52"/>
        <v>0</v>
      </c>
      <c r="M223" s="5"/>
      <c r="N223" s="159"/>
      <c r="P223" s="133"/>
    </row>
    <row r="224" spans="1:16" s="18" customFormat="1" ht="42" x14ac:dyDescent="0.2">
      <c r="A224" s="118" t="s">
        <v>186</v>
      </c>
      <c r="B224" s="4" t="s">
        <v>640</v>
      </c>
      <c r="C224" s="7" t="s">
        <v>92</v>
      </c>
      <c r="D224" s="42">
        <v>0</v>
      </c>
      <c r="E224" s="43">
        <v>308.45732356156196</v>
      </c>
      <c r="F224" s="43">
        <f t="shared" si="49"/>
        <v>379.55673664250196</v>
      </c>
      <c r="G224" s="119">
        <f>D224*F224</f>
        <v>0</v>
      </c>
      <c r="H224" s="134">
        <v>0</v>
      </c>
      <c r="I224" s="119">
        <f t="shared" si="53"/>
        <v>0</v>
      </c>
      <c r="J224" s="90">
        <f t="shared" si="51"/>
        <v>0</v>
      </c>
      <c r="K224" s="17">
        <f t="shared" si="54"/>
        <v>0</v>
      </c>
      <c r="L224" s="91">
        <f t="shared" si="52"/>
        <v>0</v>
      </c>
      <c r="M224" s="5"/>
      <c r="N224" s="159"/>
      <c r="P224" s="133"/>
    </row>
    <row r="225" spans="1:16" s="57" customFormat="1" ht="20.100000000000001" customHeight="1" x14ac:dyDescent="0.2">
      <c r="A225" s="122" t="s">
        <v>187</v>
      </c>
      <c r="B225" s="66" t="s">
        <v>188</v>
      </c>
      <c r="C225" s="66"/>
      <c r="D225" s="67"/>
      <c r="E225" s="68"/>
      <c r="F225" s="68"/>
      <c r="G225" s="120">
        <f>SUM(G226:G230)</f>
        <v>6081.8271459411626</v>
      </c>
      <c r="H225" s="136">
        <v>0</v>
      </c>
      <c r="I225" s="120">
        <f>SUM(I226:I230)</f>
        <v>0</v>
      </c>
      <c r="J225" s="92"/>
      <c r="K225" s="65">
        <f>SUM(K226:K230)</f>
        <v>0</v>
      </c>
      <c r="L225" s="89">
        <f>K225/G225</f>
        <v>0</v>
      </c>
      <c r="M225" s="5"/>
      <c r="N225" s="159"/>
      <c r="P225" s="133"/>
    </row>
    <row r="226" spans="1:16" s="18" customFormat="1" ht="31.5" x14ac:dyDescent="0.2">
      <c r="A226" s="118" t="s">
        <v>642</v>
      </c>
      <c r="B226" s="4" t="s">
        <v>348</v>
      </c>
      <c r="C226" s="7" t="s">
        <v>86</v>
      </c>
      <c r="D226" s="42">
        <v>174.68</v>
      </c>
      <c r="E226" s="43">
        <v>12.323076184364002</v>
      </c>
      <c r="F226" s="43">
        <f>E226*(1+$M$3)</f>
        <v>15.163545244859904</v>
      </c>
      <c r="G226" s="119">
        <f t="shared" ref="G226:G230" si="55">D226*F226</f>
        <v>2648.7680833721283</v>
      </c>
      <c r="H226" s="134">
        <v>0</v>
      </c>
      <c r="I226" s="119">
        <f t="shared" si="53"/>
        <v>0</v>
      </c>
      <c r="J226" s="90">
        <f t="shared" ref="J226:J230" si="56">H226</f>
        <v>0</v>
      </c>
      <c r="K226" s="17">
        <f t="shared" si="54"/>
        <v>0</v>
      </c>
      <c r="L226" s="91">
        <f>IF(AND(J226&gt;0,D226&gt;0),J226/D226,0)</f>
        <v>0</v>
      </c>
      <c r="M226" s="5"/>
      <c r="N226" s="159"/>
      <c r="P226" s="133"/>
    </row>
    <row r="227" spans="1:16" s="18" customFormat="1" ht="21" x14ac:dyDescent="0.2">
      <c r="A227" s="118" t="s">
        <v>643</v>
      </c>
      <c r="B227" s="4" t="s">
        <v>349</v>
      </c>
      <c r="C227" s="7" t="s">
        <v>86</v>
      </c>
      <c r="D227" s="42">
        <v>36.32</v>
      </c>
      <c r="E227" s="43">
        <v>24.722843764017998</v>
      </c>
      <c r="F227" s="43">
        <f>E227*(1+$M$3)</f>
        <v>30.421459251624146</v>
      </c>
      <c r="G227" s="119">
        <f t="shared" si="55"/>
        <v>1104.9074000189889</v>
      </c>
      <c r="H227" s="134">
        <v>0</v>
      </c>
      <c r="I227" s="119">
        <f t="shared" si="53"/>
        <v>0</v>
      </c>
      <c r="J227" s="90">
        <f t="shared" si="56"/>
        <v>0</v>
      </c>
      <c r="K227" s="17">
        <f t="shared" si="54"/>
        <v>0</v>
      </c>
      <c r="L227" s="91">
        <f>IF(AND(J227&gt;0,D227&gt;0),J227/D227,0)</f>
        <v>0</v>
      </c>
      <c r="M227" s="5"/>
      <c r="N227" s="159"/>
      <c r="P227" s="133"/>
    </row>
    <row r="228" spans="1:16" s="18" customFormat="1" ht="31.5" x14ac:dyDescent="0.2">
      <c r="A228" s="118" t="s">
        <v>644</v>
      </c>
      <c r="B228" s="4" t="s">
        <v>350</v>
      </c>
      <c r="C228" s="7" t="s">
        <v>65</v>
      </c>
      <c r="D228" s="42">
        <v>56</v>
      </c>
      <c r="E228" s="43">
        <v>17.462624531239999</v>
      </c>
      <c r="F228" s="43">
        <f>E228*(1+$M$3)</f>
        <v>21.48775948569082</v>
      </c>
      <c r="G228" s="119">
        <f t="shared" si="55"/>
        <v>1203.3145311986859</v>
      </c>
      <c r="H228" s="134">
        <v>0</v>
      </c>
      <c r="I228" s="119">
        <f t="shared" si="53"/>
        <v>0</v>
      </c>
      <c r="J228" s="90">
        <f t="shared" si="56"/>
        <v>0</v>
      </c>
      <c r="K228" s="17">
        <f t="shared" si="54"/>
        <v>0</v>
      </c>
      <c r="L228" s="91">
        <f>IF(AND(J228&gt;0,D228&gt;0),J228/D228,0)</f>
        <v>0</v>
      </c>
      <c r="M228" s="5"/>
      <c r="N228" s="159"/>
      <c r="P228" s="133"/>
    </row>
    <row r="229" spans="1:16" s="18" customFormat="1" ht="21" x14ac:dyDescent="0.2">
      <c r="A229" s="118" t="s">
        <v>645</v>
      </c>
      <c r="B229" s="4" t="s">
        <v>641</v>
      </c>
      <c r="C229" s="7" t="s">
        <v>92</v>
      </c>
      <c r="D229" s="42">
        <v>0</v>
      </c>
      <c r="E229" s="43">
        <v>24.219590056199998</v>
      </c>
      <c r="F229" s="43">
        <f>E229*(1+$M$3)</f>
        <v>29.802205564154097</v>
      </c>
      <c r="G229" s="119">
        <f t="shared" si="55"/>
        <v>0</v>
      </c>
      <c r="H229" s="134">
        <v>0</v>
      </c>
      <c r="I229" s="119">
        <f t="shared" si="53"/>
        <v>0</v>
      </c>
      <c r="J229" s="90">
        <f t="shared" si="56"/>
        <v>0</v>
      </c>
      <c r="K229" s="17">
        <f t="shared" si="54"/>
        <v>0</v>
      </c>
      <c r="L229" s="91">
        <f>IF(AND(J229&gt;0,D229&gt;0),J229/D229,0)</f>
        <v>0</v>
      </c>
      <c r="M229" s="5"/>
      <c r="N229" s="159"/>
      <c r="P229" s="133"/>
    </row>
    <row r="230" spans="1:16" s="18" customFormat="1" ht="52.5" x14ac:dyDescent="0.2">
      <c r="A230" s="118" t="s">
        <v>646</v>
      </c>
      <c r="B230" s="4" t="s">
        <v>155</v>
      </c>
      <c r="C230" s="7" t="s">
        <v>65</v>
      </c>
      <c r="D230" s="42">
        <v>8</v>
      </c>
      <c r="E230" s="43">
        <v>114.2662668987566</v>
      </c>
      <c r="F230" s="43">
        <f>E230*(1+$M$3)</f>
        <v>140.60464141891998</v>
      </c>
      <c r="G230" s="119">
        <f t="shared" si="55"/>
        <v>1124.8371313513599</v>
      </c>
      <c r="H230" s="134">
        <v>0</v>
      </c>
      <c r="I230" s="119">
        <f t="shared" si="53"/>
        <v>0</v>
      </c>
      <c r="J230" s="90">
        <f t="shared" si="56"/>
        <v>0</v>
      </c>
      <c r="K230" s="17">
        <f t="shared" si="54"/>
        <v>0</v>
      </c>
      <c r="L230" s="91">
        <f>IF(AND(J230&gt;0,D230&gt;0),J230/D230,0)</f>
        <v>0</v>
      </c>
      <c r="M230" s="5"/>
      <c r="N230" s="159"/>
      <c r="P230" s="133"/>
    </row>
    <row r="231" spans="1:16" s="57" customFormat="1" ht="20.100000000000001" customHeight="1" x14ac:dyDescent="0.2">
      <c r="A231" s="122" t="s">
        <v>189</v>
      </c>
      <c r="B231" s="66" t="s">
        <v>190</v>
      </c>
      <c r="C231" s="66"/>
      <c r="D231" s="67"/>
      <c r="E231" s="68"/>
      <c r="F231" s="68"/>
      <c r="G231" s="120">
        <f>SUM(G232:G249)</f>
        <v>16735.864188325799</v>
      </c>
      <c r="H231" s="136">
        <v>0</v>
      </c>
      <c r="I231" s="120">
        <f>SUM(I232:I249)</f>
        <v>0</v>
      </c>
      <c r="J231" s="92"/>
      <c r="K231" s="65">
        <f>SUM(K232:K249)</f>
        <v>0</v>
      </c>
      <c r="L231" s="89">
        <f>K231/G231</f>
        <v>0</v>
      </c>
      <c r="M231" s="5"/>
      <c r="N231" s="159"/>
      <c r="P231" s="133"/>
    </row>
    <row r="232" spans="1:16" s="18" customFormat="1" ht="45" customHeight="1" x14ac:dyDescent="0.2">
      <c r="A232" s="118" t="s">
        <v>647</v>
      </c>
      <c r="B232" s="4" t="s">
        <v>351</v>
      </c>
      <c r="C232" s="7" t="s">
        <v>86</v>
      </c>
      <c r="D232" s="42">
        <v>6</v>
      </c>
      <c r="E232" s="43">
        <v>36.372585842165996</v>
      </c>
      <c r="F232" s="43">
        <f t="shared" ref="F232:F249" si="57">E232*(1+$M$3)</f>
        <v>44.756466878785254</v>
      </c>
      <c r="G232" s="119">
        <f t="shared" ref="G232:G249" si="58">D232*F232</f>
        <v>268.53880127271151</v>
      </c>
      <c r="H232" s="134">
        <v>0</v>
      </c>
      <c r="I232" s="119">
        <f t="shared" si="53"/>
        <v>0</v>
      </c>
      <c r="J232" s="90">
        <f t="shared" ref="J232:J249" si="59">H232</f>
        <v>0</v>
      </c>
      <c r="K232" s="17">
        <f t="shared" si="54"/>
        <v>0</v>
      </c>
      <c r="L232" s="91">
        <f t="shared" ref="L232:L249" si="60">IF(AND(J232&gt;0,D232&gt;0),J232/D232,0)</f>
        <v>0</v>
      </c>
      <c r="M232" s="5"/>
      <c r="N232" s="159"/>
      <c r="P232" s="133"/>
    </row>
    <row r="233" spans="1:16" s="18" customFormat="1" ht="42" x14ac:dyDescent="0.2">
      <c r="A233" s="118" t="s">
        <v>648</v>
      </c>
      <c r="B233" s="4" t="s">
        <v>352</v>
      </c>
      <c r="C233" s="7" t="s">
        <v>86</v>
      </c>
      <c r="D233" s="42">
        <v>63.6</v>
      </c>
      <c r="E233" s="43">
        <v>60.430215401538</v>
      </c>
      <c r="F233" s="43">
        <f t="shared" si="57"/>
        <v>74.35938005159251</v>
      </c>
      <c r="G233" s="119">
        <f t="shared" si="58"/>
        <v>4729.2565712812839</v>
      </c>
      <c r="H233" s="134">
        <v>0</v>
      </c>
      <c r="I233" s="119">
        <f t="shared" si="53"/>
        <v>0</v>
      </c>
      <c r="J233" s="90">
        <f t="shared" si="59"/>
        <v>0</v>
      </c>
      <c r="K233" s="17">
        <f t="shared" si="54"/>
        <v>0</v>
      </c>
      <c r="L233" s="91">
        <f t="shared" si="60"/>
        <v>0</v>
      </c>
      <c r="M233" s="5"/>
      <c r="N233" s="159"/>
      <c r="P233" s="133"/>
    </row>
    <row r="234" spans="1:16" s="18" customFormat="1" ht="31.5" x14ac:dyDescent="0.2">
      <c r="A234" s="118" t="s">
        <v>649</v>
      </c>
      <c r="B234" s="4" t="s">
        <v>353</v>
      </c>
      <c r="C234" s="7" t="s">
        <v>65</v>
      </c>
      <c r="D234" s="42">
        <v>1</v>
      </c>
      <c r="E234" s="43">
        <v>68.351893584889595</v>
      </c>
      <c r="F234" s="43">
        <f t="shared" si="57"/>
        <v>84.107005056206646</v>
      </c>
      <c r="G234" s="119">
        <f t="shared" si="58"/>
        <v>84.107005056206646</v>
      </c>
      <c r="H234" s="134">
        <v>0</v>
      </c>
      <c r="I234" s="119">
        <f t="shared" si="53"/>
        <v>0</v>
      </c>
      <c r="J234" s="90">
        <f t="shared" si="59"/>
        <v>0</v>
      </c>
      <c r="K234" s="17">
        <f t="shared" si="54"/>
        <v>0</v>
      </c>
      <c r="L234" s="91">
        <f t="shared" si="60"/>
        <v>0</v>
      </c>
      <c r="M234" s="5"/>
      <c r="N234" s="159"/>
      <c r="P234" s="133"/>
    </row>
    <row r="235" spans="1:16" s="18" customFormat="1" ht="31.5" x14ac:dyDescent="0.2">
      <c r="A235" s="118" t="s">
        <v>650</v>
      </c>
      <c r="B235" s="4" t="s">
        <v>354</v>
      </c>
      <c r="C235" s="7" t="s">
        <v>65</v>
      </c>
      <c r="D235" s="42">
        <v>5</v>
      </c>
      <c r="E235" s="43">
        <v>64.830893584889594</v>
      </c>
      <c r="F235" s="43">
        <f t="shared" si="57"/>
        <v>79.774414556206636</v>
      </c>
      <c r="G235" s="119">
        <f t="shared" si="58"/>
        <v>398.87207278103318</v>
      </c>
      <c r="H235" s="134">
        <v>0</v>
      </c>
      <c r="I235" s="119">
        <f t="shared" si="53"/>
        <v>0</v>
      </c>
      <c r="J235" s="90">
        <f t="shared" si="59"/>
        <v>0</v>
      </c>
      <c r="K235" s="17">
        <f t="shared" si="54"/>
        <v>0</v>
      </c>
      <c r="L235" s="91">
        <f t="shared" si="60"/>
        <v>0</v>
      </c>
      <c r="M235" s="5"/>
      <c r="N235" s="159"/>
      <c r="P235" s="133"/>
    </row>
    <row r="236" spans="1:16" s="18" customFormat="1" ht="31.5" x14ac:dyDescent="0.2">
      <c r="A236" s="118" t="s">
        <v>651</v>
      </c>
      <c r="B236" s="4" t="s">
        <v>355</v>
      </c>
      <c r="C236" s="7" t="s">
        <v>65</v>
      </c>
      <c r="D236" s="42">
        <v>1</v>
      </c>
      <c r="E236" s="43">
        <v>46.061977389926398</v>
      </c>
      <c r="F236" s="43">
        <f t="shared" si="57"/>
        <v>56.679263178304431</v>
      </c>
      <c r="G236" s="119">
        <f t="shared" si="58"/>
        <v>56.679263178304431</v>
      </c>
      <c r="H236" s="134">
        <v>0</v>
      </c>
      <c r="I236" s="119">
        <f t="shared" si="53"/>
        <v>0</v>
      </c>
      <c r="J236" s="90">
        <f t="shared" si="59"/>
        <v>0</v>
      </c>
      <c r="K236" s="17">
        <f t="shared" si="54"/>
        <v>0</v>
      </c>
      <c r="L236" s="91">
        <f t="shared" si="60"/>
        <v>0</v>
      </c>
      <c r="M236" s="5"/>
      <c r="N236" s="159"/>
      <c r="P236" s="133"/>
    </row>
    <row r="237" spans="1:16" s="18" customFormat="1" ht="31.5" x14ac:dyDescent="0.2">
      <c r="A237" s="118" t="s">
        <v>652</v>
      </c>
      <c r="B237" s="4" t="s">
        <v>356</v>
      </c>
      <c r="C237" s="7" t="s">
        <v>65</v>
      </c>
      <c r="D237" s="42">
        <v>1</v>
      </c>
      <c r="E237" s="43">
        <v>46.061977389926398</v>
      </c>
      <c r="F237" s="43">
        <f t="shared" si="57"/>
        <v>56.679263178304431</v>
      </c>
      <c r="G237" s="119">
        <f t="shared" si="58"/>
        <v>56.679263178304431</v>
      </c>
      <c r="H237" s="134">
        <v>0</v>
      </c>
      <c r="I237" s="119">
        <f t="shared" si="53"/>
        <v>0</v>
      </c>
      <c r="J237" s="90">
        <f t="shared" si="59"/>
        <v>0</v>
      </c>
      <c r="K237" s="17">
        <f t="shared" si="54"/>
        <v>0</v>
      </c>
      <c r="L237" s="91">
        <f t="shared" si="60"/>
        <v>0</v>
      </c>
      <c r="M237" s="5"/>
      <c r="N237" s="159"/>
      <c r="P237" s="133"/>
    </row>
    <row r="238" spans="1:16" s="18" customFormat="1" ht="31.5" x14ac:dyDescent="0.2">
      <c r="A238" s="118" t="s">
        <v>653</v>
      </c>
      <c r="B238" s="4" t="s">
        <v>357</v>
      </c>
      <c r="C238" s="7" t="s">
        <v>65</v>
      </c>
      <c r="D238" s="42">
        <v>2</v>
      </c>
      <c r="E238" s="43">
        <v>88.169788594540393</v>
      </c>
      <c r="F238" s="43">
        <f t="shared" si="57"/>
        <v>108.49292486558194</v>
      </c>
      <c r="G238" s="119">
        <f t="shared" si="58"/>
        <v>216.98584973116388</v>
      </c>
      <c r="H238" s="134">
        <v>0</v>
      </c>
      <c r="I238" s="119">
        <f t="shared" si="53"/>
        <v>0</v>
      </c>
      <c r="J238" s="90">
        <f t="shared" si="59"/>
        <v>0</v>
      </c>
      <c r="K238" s="17">
        <f t="shared" si="54"/>
        <v>0</v>
      </c>
      <c r="L238" s="91">
        <f t="shared" si="60"/>
        <v>0</v>
      </c>
      <c r="M238" s="5"/>
      <c r="N238" s="159"/>
      <c r="P238" s="133"/>
    </row>
    <row r="239" spans="1:16" s="18" customFormat="1" ht="21" x14ac:dyDescent="0.2">
      <c r="A239" s="118" t="s">
        <v>654</v>
      </c>
      <c r="B239" s="4" t="s">
        <v>191</v>
      </c>
      <c r="C239" s="7" t="s">
        <v>65</v>
      </c>
      <c r="D239" s="42">
        <v>1</v>
      </c>
      <c r="E239" s="43">
        <v>162.47718408992</v>
      </c>
      <c r="F239" s="43">
        <f t="shared" si="57"/>
        <v>199.92817502264654</v>
      </c>
      <c r="G239" s="119">
        <f t="shared" si="58"/>
        <v>199.92817502264654</v>
      </c>
      <c r="H239" s="134">
        <v>0</v>
      </c>
      <c r="I239" s="119">
        <f t="shared" si="53"/>
        <v>0</v>
      </c>
      <c r="J239" s="90">
        <f t="shared" si="59"/>
        <v>0</v>
      </c>
      <c r="K239" s="17">
        <f t="shared" si="54"/>
        <v>0</v>
      </c>
      <c r="L239" s="91">
        <f t="shared" si="60"/>
        <v>0</v>
      </c>
      <c r="M239" s="5"/>
      <c r="N239" s="159"/>
      <c r="P239" s="133"/>
    </row>
    <row r="240" spans="1:16" s="18" customFormat="1" ht="42" x14ac:dyDescent="0.2">
      <c r="A240" s="118" t="s">
        <v>655</v>
      </c>
      <c r="B240" s="4" t="s">
        <v>358</v>
      </c>
      <c r="C240" s="7" t="s">
        <v>65</v>
      </c>
      <c r="D240" s="42">
        <v>11</v>
      </c>
      <c r="E240" s="43">
        <v>132.36898958554318</v>
      </c>
      <c r="F240" s="43">
        <f t="shared" si="57"/>
        <v>162.88004168501087</v>
      </c>
      <c r="G240" s="119">
        <f t="shared" si="58"/>
        <v>1791.6804585351194</v>
      </c>
      <c r="H240" s="134">
        <v>0</v>
      </c>
      <c r="I240" s="119">
        <f t="shared" si="53"/>
        <v>0</v>
      </c>
      <c r="J240" s="90">
        <f t="shared" si="59"/>
        <v>0</v>
      </c>
      <c r="K240" s="17">
        <f t="shared" si="54"/>
        <v>0</v>
      </c>
      <c r="L240" s="91">
        <f t="shared" si="60"/>
        <v>0</v>
      </c>
      <c r="M240" s="5"/>
      <c r="N240" s="159"/>
      <c r="P240" s="133"/>
    </row>
    <row r="241" spans="1:16" s="18" customFormat="1" ht="31.5" x14ac:dyDescent="0.2">
      <c r="A241" s="118" t="s">
        <v>656</v>
      </c>
      <c r="B241" s="4" t="s">
        <v>359</v>
      </c>
      <c r="C241" s="7" t="s">
        <v>65</v>
      </c>
      <c r="D241" s="42">
        <v>1</v>
      </c>
      <c r="E241" s="43">
        <v>54.971733341185598</v>
      </c>
      <c r="F241" s="43">
        <f t="shared" si="57"/>
        <v>67.642717876328874</v>
      </c>
      <c r="G241" s="119">
        <f t="shared" si="58"/>
        <v>67.642717876328874</v>
      </c>
      <c r="H241" s="134">
        <v>0</v>
      </c>
      <c r="I241" s="119">
        <f t="shared" si="53"/>
        <v>0</v>
      </c>
      <c r="J241" s="90">
        <f t="shared" si="59"/>
        <v>0</v>
      </c>
      <c r="K241" s="17">
        <f t="shared" si="54"/>
        <v>0</v>
      </c>
      <c r="L241" s="91">
        <f t="shared" si="60"/>
        <v>0</v>
      </c>
      <c r="M241" s="5"/>
      <c r="N241" s="159"/>
      <c r="P241" s="133"/>
    </row>
    <row r="242" spans="1:16" s="18" customFormat="1" ht="31.5" x14ac:dyDescent="0.2">
      <c r="A242" s="118" t="s">
        <v>657</v>
      </c>
      <c r="B242" s="4" t="s">
        <v>360</v>
      </c>
      <c r="C242" s="7" t="s">
        <v>65</v>
      </c>
      <c r="D242" s="42">
        <v>1</v>
      </c>
      <c r="E242" s="43">
        <v>81.075977389926393</v>
      </c>
      <c r="F242" s="43">
        <f t="shared" si="57"/>
        <v>99.763990178304425</v>
      </c>
      <c r="G242" s="119">
        <f t="shared" si="58"/>
        <v>99.763990178304425</v>
      </c>
      <c r="H242" s="134">
        <v>0</v>
      </c>
      <c r="I242" s="119">
        <f t="shared" si="53"/>
        <v>0</v>
      </c>
      <c r="J242" s="90">
        <f t="shared" si="59"/>
        <v>0</v>
      </c>
      <c r="K242" s="17">
        <f t="shared" si="54"/>
        <v>0</v>
      </c>
      <c r="L242" s="91">
        <f t="shared" si="60"/>
        <v>0</v>
      </c>
      <c r="M242" s="5"/>
      <c r="N242" s="159"/>
      <c r="P242" s="133"/>
    </row>
    <row r="243" spans="1:16" s="18" customFormat="1" ht="21" x14ac:dyDescent="0.2">
      <c r="A243" s="118" t="s">
        <v>658</v>
      </c>
      <c r="B243" s="4" t="s">
        <v>192</v>
      </c>
      <c r="C243" s="7" t="s">
        <v>65</v>
      </c>
      <c r="D243" s="42">
        <v>1</v>
      </c>
      <c r="E243" s="43">
        <v>50.217178733072799</v>
      </c>
      <c r="F243" s="43">
        <f t="shared" si="57"/>
        <v>61.792238431046073</v>
      </c>
      <c r="G243" s="119">
        <f t="shared" si="58"/>
        <v>61.792238431046073</v>
      </c>
      <c r="H243" s="134">
        <v>0</v>
      </c>
      <c r="I243" s="119">
        <f t="shared" si="53"/>
        <v>0</v>
      </c>
      <c r="J243" s="90">
        <f t="shared" si="59"/>
        <v>0</v>
      </c>
      <c r="K243" s="17">
        <f t="shared" si="54"/>
        <v>0</v>
      </c>
      <c r="L243" s="91">
        <f t="shared" si="60"/>
        <v>0</v>
      </c>
      <c r="M243" s="5"/>
      <c r="N243" s="159"/>
      <c r="P243" s="133"/>
    </row>
    <row r="244" spans="1:16" s="18" customFormat="1" ht="42" x14ac:dyDescent="0.2">
      <c r="A244" s="118" t="s">
        <v>659</v>
      </c>
      <c r="B244" s="4" t="s">
        <v>193</v>
      </c>
      <c r="C244" s="7" t="s">
        <v>65</v>
      </c>
      <c r="D244" s="42">
        <v>2</v>
      </c>
      <c r="E244" s="43">
        <v>675.35013039339992</v>
      </c>
      <c r="F244" s="43">
        <f t="shared" si="57"/>
        <v>831.01833544907856</v>
      </c>
      <c r="G244" s="119">
        <f t="shared" si="58"/>
        <v>1662.0366708981571</v>
      </c>
      <c r="H244" s="134">
        <v>0</v>
      </c>
      <c r="I244" s="119">
        <f t="shared" si="53"/>
        <v>0</v>
      </c>
      <c r="J244" s="90">
        <f t="shared" si="59"/>
        <v>0</v>
      </c>
      <c r="K244" s="17">
        <f t="shared" si="54"/>
        <v>0</v>
      </c>
      <c r="L244" s="91">
        <f t="shared" si="60"/>
        <v>0</v>
      </c>
      <c r="M244" s="5"/>
      <c r="N244" s="159"/>
      <c r="P244" s="133"/>
    </row>
    <row r="245" spans="1:16" s="18" customFormat="1" ht="31.5" x14ac:dyDescent="0.2">
      <c r="A245" s="118" t="s">
        <v>660</v>
      </c>
      <c r="B245" s="4" t="s">
        <v>194</v>
      </c>
      <c r="C245" s="7" t="s">
        <v>65</v>
      </c>
      <c r="D245" s="42">
        <v>1</v>
      </c>
      <c r="E245" s="43">
        <v>1289.0894824992001</v>
      </c>
      <c r="F245" s="43">
        <f t="shared" si="57"/>
        <v>1586.2246082152656</v>
      </c>
      <c r="G245" s="119">
        <f t="shared" si="58"/>
        <v>1586.2246082152656</v>
      </c>
      <c r="H245" s="134">
        <v>0</v>
      </c>
      <c r="I245" s="119">
        <f t="shared" si="53"/>
        <v>0</v>
      </c>
      <c r="J245" s="90">
        <f t="shared" si="59"/>
        <v>0</v>
      </c>
      <c r="K245" s="17">
        <f t="shared" si="54"/>
        <v>0</v>
      </c>
      <c r="L245" s="91">
        <f t="shared" si="60"/>
        <v>0</v>
      </c>
      <c r="M245" s="5"/>
      <c r="N245" s="159"/>
      <c r="P245" s="133"/>
    </row>
    <row r="246" spans="1:16" s="18" customFormat="1" ht="21" x14ac:dyDescent="0.2">
      <c r="A246" s="118" t="s">
        <v>661</v>
      </c>
      <c r="B246" s="4" t="s">
        <v>195</v>
      </c>
      <c r="C246" s="7" t="s">
        <v>65</v>
      </c>
      <c r="D246" s="42">
        <v>1</v>
      </c>
      <c r="E246" s="43">
        <v>1213.08635310926</v>
      </c>
      <c r="F246" s="43">
        <f t="shared" si="57"/>
        <v>1492.7027575009445</v>
      </c>
      <c r="G246" s="119">
        <f t="shared" si="58"/>
        <v>1492.7027575009445</v>
      </c>
      <c r="H246" s="134">
        <v>0</v>
      </c>
      <c r="I246" s="119">
        <f t="shared" si="53"/>
        <v>0</v>
      </c>
      <c r="J246" s="90">
        <f t="shared" si="59"/>
        <v>0</v>
      </c>
      <c r="K246" s="17">
        <f t="shared" si="54"/>
        <v>0</v>
      </c>
      <c r="L246" s="91">
        <f t="shared" si="60"/>
        <v>0</v>
      </c>
      <c r="M246" s="5"/>
      <c r="N246" s="159"/>
      <c r="P246" s="133"/>
    </row>
    <row r="247" spans="1:16" s="18" customFormat="1" ht="31.5" x14ac:dyDescent="0.2">
      <c r="A247" s="118" t="s">
        <v>662</v>
      </c>
      <c r="B247" s="4" t="s">
        <v>196</v>
      </c>
      <c r="C247" s="7" t="s">
        <v>65</v>
      </c>
      <c r="D247" s="42">
        <v>2</v>
      </c>
      <c r="E247" s="43">
        <v>175</v>
      </c>
      <c r="F247" s="43">
        <f t="shared" si="57"/>
        <v>215.33749999999998</v>
      </c>
      <c r="G247" s="119">
        <f t="shared" si="58"/>
        <v>430.67499999999995</v>
      </c>
      <c r="H247" s="134">
        <v>0</v>
      </c>
      <c r="I247" s="119">
        <f t="shared" si="53"/>
        <v>0</v>
      </c>
      <c r="J247" s="90">
        <f t="shared" si="59"/>
        <v>0</v>
      </c>
      <c r="K247" s="17">
        <f t="shared" si="54"/>
        <v>0</v>
      </c>
      <c r="L247" s="91">
        <f t="shared" si="60"/>
        <v>0</v>
      </c>
      <c r="M247" s="5"/>
      <c r="N247" s="159"/>
      <c r="P247" s="133"/>
    </row>
    <row r="248" spans="1:16" s="18" customFormat="1" ht="21" x14ac:dyDescent="0.2">
      <c r="A248" s="118" t="s">
        <v>663</v>
      </c>
      <c r="B248" s="4" t="s">
        <v>361</v>
      </c>
      <c r="C248" s="7" t="s">
        <v>65</v>
      </c>
      <c r="D248" s="42">
        <v>6</v>
      </c>
      <c r="E248" s="43">
        <v>117.4750257562</v>
      </c>
      <c r="F248" s="43">
        <f t="shared" si="57"/>
        <v>144.55301919300408</v>
      </c>
      <c r="G248" s="119">
        <f t="shared" si="58"/>
        <v>867.31811515802451</v>
      </c>
      <c r="H248" s="134">
        <v>0</v>
      </c>
      <c r="I248" s="119">
        <f t="shared" si="53"/>
        <v>0</v>
      </c>
      <c r="J248" s="90">
        <f t="shared" si="59"/>
        <v>0</v>
      </c>
      <c r="K248" s="17">
        <f t="shared" si="54"/>
        <v>0</v>
      </c>
      <c r="L248" s="91">
        <f t="shared" si="60"/>
        <v>0</v>
      </c>
      <c r="M248" s="5"/>
      <c r="N248" s="159"/>
      <c r="P248" s="133"/>
    </row>
    <row r="249" spans="1:16" s="18" customFormat="1" ht="10.5" x14ac:dyDescent="0.2">
      <c r="A249" s="118" t="s">
        <v>664</v>
      </c>
      <c r="B249" s="4" t="s">
        <v>362</v>
      </c>
      <c r="C249" s="7" t="s">
        <v>65</v>
      </c>
      <c r="D249" s="42">
        <v>6</v>
      </c>
      <c r="E249" s="43">
        <v>360.96175403372001</v>
      </c>
      <c r="F249" s="43">
        <f t="shared" si="57"/>
        <v>444.16343833849243</v>
      </c>
      <c r="G249" s="119">
        <f t="shared" si="58"/>
        <v>2664.9806300309547</v>
      </c>
      <c r="H249" s="134">
        <v>0</v>
      </c>
      <c r="I249" s="119">
        <f t="shared" si="53"/>
        <v>0</v>
      </c>
      <c r="J249" s="90">
        <f t="shared" si="59"/>
        <v>0</v>
      </c>
      <c r="K249" s="17">
        <f t="shared" si="54"/>
        <v>0</v>
      </c>
      <c r="L249" s="91">
        <f t="shared" si="60"/>
        <v>0</v>
      </c>
      <c r="M249" s="5"/>
      <c r="N249" s="159"/>
      <c r="P249" s="133"/>
    </row>
    <row r="250" spans="1:16" s="57" customFormat="1" ht="20.100000000000001" customHeight="1" x14ac:dyDescent="0.2">
      <c r="A250" s="122" t="s">
        <v>197</v>
      </c>
      <c r="B250" s="66" t="s">
        <v>198</v>
      </c>
      <c r="C250" s="66"/>
      <c r="D250" s="67"/>
      <c r="E250" s="68"/>
      <c r="F250" s="68"/>
      <c r="G250" s="120">
        <f>SUM(G251:G260)</f>
        <v>265984.85967670783</v>
      </c>
      <c r="H250" s="136">
        <v>0</v>
      </c>
      <c r="I250" s="120">
        <f>SUM(I251:I260)</f>
        <v>0</v>
      </c>
      <c r="J250" s="92"/>
      <c r="K250" s="65">
        <f>SUM(K251:K260)</f>
        <v>0</v>
      </c>
      <c r="L250" s="89">
        <f>K250/G250</f>
        <v>0</v>
      </c>
      <c r="M250" s="5"/>
      <c r="N250" s="159"/>
      <c r="P250" s="133"/>
    </row>
    <row r="251" spans="1:16" s="18" customFormat="1" ht="40.5" customHeight="1" x14ac:dyDescent="0.2">
      <c r="A251" s="118" t="s">
        <v>199</v>
      </c>
      <c r="B251" s="4" t="s">
        <v>363</v>
      </c>
      <c r="C251" s="7" t="s">
        <v>5</v>
      </c>
      <c r="D251" s="42">
        <v>5899.4599999999991</v>
      </c>
      <c r="E251" s="43">
        <v>2.2105965201567743</v>
      </c>
      <c r="F251" s="43">
        <f t="shared" ref="F251:F260" si="61">E251*(1+$M$3)</f>
        <v>2.7201390180529108</v>
      </c>
      <c r="G251" s="119">
        <f t="shared" ref="G251:G260" si="62">D251*F251</f>
        <v>16047.351331442424</v>
      </c>
      <c r="H251" s="134">
        <v>0</v>
      </c>
      <c r="I251" s="119">
        <f t="shared" si="53"/>
        <v>0</v>
      </c>
      <c r="J251" s="90">
        <f t="shared" ref="J251:J260" si="63">H251</f>
        <v>0</v>
      </c>
      <c r="K251" s="17">
        <f t="shared" si="54"/>
        <v>0</v>
      </c>
      <c r="L251" s="91">
        <f t="shared" ref="L251:L260" si="64">IF(AND(J251&gt;0,D251&gt;0),J251/D251,0)</f>
        <v>0</v>
      </c>
      <c r="M251" s="5"/>
      <c r="N251" s="159"/>
      <c r="P251" s="133"/>
    </row>
    <row r="252" spans="1:16" s="18" customFormat="1" ht="42" x14ac:dyDescent="0.2">
      <c r="A252" s="118" t="s">
        <v>200</v>
      </c>
      <c r="B252" s="4" t="s">
        <v>366</v>
      </c>
      <c r="C252" s="7" t="s">
        <v>5</v>
      </c>
      <c r="D252" s="42">
        <v>3212.31</v>
      </c>
      <c r="E252" s="43">
        <v>15.157983119360852</v>
      </c>
      <c r="F252" s="43">
        <f t="shared" si="61"/>
        <v>18.651898228373526</v>
      </c>
      <c r="G252" s="119">
        <f t="shared" si="62"/>
        <v>59915.679197986559</v>
      </c>
      <c r="H252" s="134">
        <v>0</v>
      </c>
      <c r="I252" s="119">
        <f t="shared" si="53"/>
        <v>0</v>
      </c>
      <c r="J252" s="90">
        <f t="shared" si="63"/>
        <v>0</v>
      </c>
      <c r="K252" s="17">
        <f t="shared" si="54"/>
        <v>0</v>
      </c>
      <c r="L252" s="91">
        <f t="shared" si="64"/>
        <v>0</v>
      </c>
      <c r="M252" s="5"/>
      <c r="N252" s="159"/>
      <c r="P252" s="133"/>
    </row>
    <row r="253" spans="1:16" s="18" customFormat="1" ht="42" x14ac:dyDescent="0.2">
      <c r="A253" s="118" t="s">
        <v>201</v>
      </c>
      <c r="B253" s="4" t="s">
        <v>364</v>
      </c>
      <c r="C253" s="7" t="s">
        <v>5</v>
      </c>
      <c r="D253" s="42">
        <v>3174.75</v>
      </c>
      <c r="E253" s="43">
        <v>4.6449764645559748</v>
      </c>
      <c r="F253" s="43">
        <f t="shared" si="61"/>
        <v>5.7156435396361269</v>
      </c>
      <c r="G253" s="119">
        <f t="shared" si="62"/>
        <v>18145.739327459793</v>
      </c>
      <c r="H253" s="134">
        <v>0</v>
      </c>
      <c r="I253" s="119">
        <f t="shared" si="53"/>
        <v>0</v>
      </c>
      <c r="J253" s="90">
        <f t="shared" si="63"/>
        <v>0</v>
      </c>
      <c r="K253" s="17">
        <f t="shared" si="54"/>
        <v>0</v>
      </c>
      <c r="L253" s="91">
        <f t="shared" si="64"/>
        <v>0</v>
      </c>
      <c r="M253" s="5"/>
      <c r="N253" s="159"/>
      <c r="P253" s="133"/>
    </row>
    <row r="254" spans="1:16" s="18" customFormat="1" ht="36.75" customHeight="1" x14ac:dyDescent="0.2">
      <c r="A254" s="118" t="s">
        <v>202</v>
      </c>
      <c r="B254" s="4" t="s">
        <v>367</v>
      </c>
      <c r="C254" s="7" t="s">
        <v>5</v>
      </c>
      <c r="D254" s="42">
        <v>3174.75</v>
      </c>
      <c r="E254" s="43">
        <v>15.993604710488254</v>
      </c>
      <c r="F254" s="43">
        <f t="shared" si="61"/>
        <v>19.680130596255797</v>
      </c>
      <c r="G254" s="119">
        <f t="shared" si="62"/>
        <v>62479.494610463094</v>
      </c>
      <c r="H254" s="134">
        <v>0</v>
      </c>
      <c r="I254" s="119">
        <f t="shared" si="53"/>
        <v>0</v>
      </c>
      <c r="J254" s="90">
        <f t="shared" si="63"/>
        <v>0</v>
      </c>
      <c r="K254" s="17">
        <f t="shared" si="54"/>
        <v>0</v>
      </c>
      <c r="L254" s="91">
        <f t="shared" si="64"/>
        <v>0</v>
      </c>
      <c r="M254" s="5"/>
      <c r="N254" s="159"/>
      <c r="O254" s="151"/>
      <c r="P254" s="133"/>
    </row>
    <row r="255" spans="1:16" s="18" customFormat="1" ht="21" x14ac:dyDescent="0.2">
      <c r="A255" s="118" t="s">
        <v>203</v>
      </c>
      <c r="B255" s="4" t="s">
        <v>365</v>
      </c>
      <c r="C255" s="7" t="s">
        <v>5</v>
      </c>
      <c r="D255" s="42">
        <v>1498.49</v>
      </c>
      <c r="E255" s="43">
        <v>1.4388800000000002</v>
      </c>
      <c r="F255" s="43">
        <f t="shared" si="61"/>
        <v>1.7705418400000001</v>
      </c>
      <c r="G255" s="119">
        <f t="shared" si="62"/>
        <v>2653.1392418216001</v>
      </c>
      <c r="H255" s="134">
        <v>0</v>
      </c>
      <c r="I255" s="119">
        <f t="shared" si="53"/>
        <v>0</v>
      </c>
      <c r="J255" s="90">
        <f t="shared" si="63"/>
        <v>0</v>
      </c>
      <c r="K255" s="17">
        <f t="shared" si="54"/>
        <v>0</v>
      </c>
      <c r="L255" s="91">
        <f t="shared" si="64"/>
        <v>0</v>
      </c>
      <c r="M255" s="5"/>
      <c r="N255" s="159"/>
      <c r="P255" s="133"/>
    </row>
    <row r="256" spans="1:16" s="18" customFormat="1" ht="42" x14ac:dyDescent="0.2">
      <c r="A256" s="118" t="s">
        <v>204</v>
      </c>
      <c r="B256" s="4" t="s">
        <v>368</v>
      </c>
      <c r="C256" s="7" t="s">
        <v>5</v>
      </c>
      <c r="D256" s="42">
        <v>320.2</v>
      </c>
      <c r="E256" s="43">
        <v>22.757034099448116</v>
      </c>
      <c r="F256" s="43">
        <f t="shared" si="61"/>
        <v>28.002530459370906</v>
      </c>
      <c r="G256" s="119">
        <f t="shared" si="62"/>
        <v>8966.4102530905639</v>
      </c>
      <c r="H256" s="134">
        <v>0</v>
      </c>
      <c r="I256" s="119">
        <f t="shared" si="53"/>
        <v>0</v>
      </c>
      <c r="J256" s="90">
        <f t="shared" si="63"/>
        <v>0</v>
      </c>
      <c r="K256" s="17">
        <f t="shared" si="54"/>
        <v>0</v>
      </c>
      <c r="L256" s="91">
        <f t="shared" si="64"/>
        <v>0</v>
      </c>
      <c r="M256" s="5"/>
      <c r="N256" s="159"/>
      <c r="P256" s="133"/>
    </row>
    <row r="257" spans="1:16" s="18" customFormat="1" ht="42" x14ac:dyDescent="0.2">
      <c r="A257" s="118" t="s">
        <v>205</v>
      </c>
      <c r="B257" s="4" t="s">
        <v>369</v>
      </c>
      <c r="C257" s="7" t="s">
        <v>6</v>
      </c>
      <c r="D257" s="42">
        <v>640.04</v>
      </c>
      <c r="E257" s="43">
        <v>13.690165519287085</v>
      </c>
      <c r="F257" s="43">
        <f t="shared" si="61"/>
        <v>16.845748671482756</v>
      </c>
      <c r="G257" s="119">
        <f t="shared" si="62"/>
        <v>10781.952979695823</v>
      </c>
      <c r="H257" s="134">
        <v>0</v>
      </c>
      <c r="I257" s="119">
        <f t="shared" si="53"/>
        <v>0</v>
      </c>
      <c r="J257" s="90">
        <f t="shared" si="63"/>
        <v>0</v>
      </c>
      <c r="K257" s="17">
        <f t="shared" si="54"/>
        <v>0</v>
      </c>
      <c r="L257" s="91">
        <f t="shared" si="64"/>
        <v>0</v>
      </c>
      <c r="M257" s="5"/>
      <c r="N257" s="159"/>
      <c r="P257" s="133"/>
    </row>
    <row r="258" spans="1:16" s="18" customFormat="1" ht="42" x14ac:dyDescent="0.2">
      <c r="A258" s="118" t="s">
        <v>206</v>
      </c>
      <c r="B258" s="4" t="s">
        <v>665</v>
      </c>
      <c r="C258" s="7" t="s">
        <v>5</v>
      </c>
      <c r="D258" s="42">
        <v>1143.7</v>
      </c>
      <c r="E258" s="43">
        <v>40.811218041426002</v>
      </c>
      <c r="F258" s="43">
        <f t="shared" si="61"/>
        <v>50.218203799974695</v>
      </c>
      <c r="G258" s="119">
        <f t="shared" si="62"/>
        <v>57434.559686031062</v>
      </c>
      <c r="H258" s="134">
        <v>0</v>
      </c>
      <c r="I258" s="119">
        <f t="shared" si="53"/>
        <v>0</v>
      </c>
      <c r="J258" s="90">
        <f t="shared" si="63"/>
        <v>0</v>
      </c>
      <c r="K258" s="17">
        <f t="shared" si="54"/>
        <v>0</v>
      </c>
      <c r="L258" s="91">
        <f t="shared" si="64"/>
        <v>0</v>
      </c>
      <c r="M258" s="5"/>
      <c r="N258" s="159"/>
      <c r="P258" s="133"/>
    </row>
    <row r="259" spans="1:16" s="18" customFormat="1" ht="48" customHeight="1" x14ac:dyDescent="0.2">
      <c r="A259" s="118" t="s">
        <v>207</v>
      </c>
      <c r="B259" s="4" t="s">
        <v>666</v>
      </c>
      <c r="C259" s="7" t="s">
        <v>5</v>
      </c>
      <c r="D259" s="42">
        <v>384.1</v>
      </c>
      <c r="E259" s="43">
        <v>31.629181832836004</v>
      </c>
      <c r="F259" s="43">
        <f t="shared" si="61"/>
        <v>38.919708245304697</v>
      </c>
      <c r="G259" s="119">
        <f t="shared" si="62"/>
        <v>14949.059937021535</v>
      </c>
      <c r="H259" s="134">
        <v>0</v>
      </c>
      <c r="I259" s="119">
        <f t="shared" si="53"/>
        <v>0</v>
      </c>
      <c r="J259" s="90">
        <f t="shared" si="63"/>
        <v>0</v>
      </c>
      <c r="K259" s="17">
        <f t="shared" si="54"/>
        <v>0</v>
      </c>
      <c r="L259" s="91">
        <f t="shared" si="64"/>
        <v>0</v>
      </c>
      <c r="M259" s="5"/>
      <c r="N259" s="159"/>
      <c r="P259" s="133"/>
    </row>
    <row r="260" spans="1:16" s="18" customFormat="1" ht="10.5" x14ac:dyDescent="0.2">
      <c r="A260" s="118" t="s">
        <v>209</v>
      </c>
      <c r="B260" s="4" t="s">
        <v>208</v>
      </c>
      <c r="C260" s="7" t="s">
        <v>86</v>
      </c>
      <c r="D260" s="42">
        <v>294.93</v>
      </c>
      <c r="E260" s="43">
        <v>40.261822915618403</v>
      </c>
      <c r="F260" s="43">
        <f t="shared" si="61"/>
        <v>49.542173097668439</v>
      </c>
      <c r="G260" s="119">
        <f t="shared" si="62"/>
        <v>14611.473111695354</v>
      </c>
      <c r="H260" s="134">
        <v>0</v>
      </c>
      <c r="I260" s="119">
        <f t="shared" si="53"/>
        <v>0</v>
      </c>
      <c r="J260" s="90">
        <f t="shared" si="63"/>
        <v>0</v>
      </c>
      <c r="K260" s="17">
        <f t="shared" si="54"/>
        <v>0</v>
      </c>
      <c r="L260" s="91">
        <f t="shared" si="64"/>
        <v>0</v>
      </c>
      <c r="M260" s="5"/>
      <c r="N260" s="159"/>
      <c r="P260" s="133"/>
    </row>
    <row r="261" spans="1:16" s="57" customFormat="1" ht="20.100000000000001" customHeight="1" x14ac:dyDescent="0.2">
      <c r="A261" s="122" t="s">
        <v>210</v>
      </c>
      <c r="B261" s="66" t="s">
        <v>211</v>
      </c>
      <c r="C261" s="66"/>
      <c r="D261" s="67"/>
      <c r="E261" s="68"/>
      <c r="F261" s="68"/>
      <c r="G261" s="120">
        <f>SUM(G262:G268)</f>
        <v>125059.66464082236</v>
      </c>
      <c r="H261" s="136">
        <v>0</v>
      </c>
      <c r="I261" s="120">
        <f>SUM(I262:I268)</f>
        <v>0</v>
      </c>
      <c r="J261" s="92"/>
      <c r="K261" s="65">
        <f>SUM(K262:K268)</f>
        <v>0</v>
      </c>
      <c r="L261" s="89">
        <f>K261/G261</f>
        <v>0</v>
      </c>
      <c r="M261" s="5"/>
      <c r="N261" s="159"/>
      <c r="P261" s="133"/>
    </row>
    <row r="262" spans="1:16" s="18" customFormat="1" ht="21" x14ac:dyDescent="0.2">
      <c r="A262" s="118" t="s">
        <v>667</v>
      </c>
      <c r="B262" s="4" t="s">
        <v>370</v>
      </c>
      <c r="C262" s="7" t="s">
        <v>5</v>
      </c>
      <c r="D262" s="42">
        <v>803.49</v>
      </c>
      <c r="E262" s="43">
        <v>18.442018316388012</v>
      </c>
      <c r="F262" s="43">
        <f t="shared" ref="F262:F268" si="65">E262*(1+$M$3)</f>
        <v>22.692903538315448</v>
      </c>
      <c r="G262" s="119">
        <f t="shared" ref="G262:G268" si="66">D262*F262</f>
        <v>18233.521064001081</v>
      </c>
      <c r="H262" s="134">
        <v>0</v>
      </c>
      <c r="I262" s="119">
        <f t="shared" si="53"/>
        <v>0</v>
      </c>
      <c r="J262" s="90">
        <f t="shared" ref="J262:J268" si="67">H262</f>
        <v>0</v>
      </c>
      <c r="K262" s="17">
        <f t="shared" si="54"/>
        <v>0</v>
      </c>
      <c r="L262" s="91">
        <f t="shared" ref="L262:L268" si="68">IF(AND(J262&gt;0,D262&gt;0),J262/D262,0)</f>
        <v>0</v>
      </c>
      <c r="M262" s="5"/>
      <c r="N262" s="159"/>
      <c r="P262" s="133"/>
    </row>
    <row r="263" spans="1:16" s="18" customFormat="1" ht="42" x14ac:dyDescent="0.2">
      <c r="A263" s="118" t="s">
        <v>668</v>
      </c>
      <c r="B263" s="4" t="s">
        <v>371</v>
      </c>
      <c r="C263" s="7" t="s">
        <v>5</v>
      </c>
      <c r="D263" s="42">
        <v>1455.373</v>
      </c>
      <c r="E263" s="43">
        <v>23.73252578363283</v>
      </c>
      <c r="F263" s="43">
        <f t="shared" si="65"/>
        <v>29.202872976760197</v>
      </c>
      <c r="G263" s="119">
        <f t="shared" si="66"/>
        <v>42501.072852806421</v>
      </c>
      <c r="H263" s="134">
        <v>0</v>
      </c>
      <c r="I263" s="119">
        <f t="shared" si="53"/>
        <v>0</v>
      </c>
      <c r="J263" s="90">
        <f t="shared" si="67"/>
        <v>0</v>
      </c>
      <c r="K263" s="17">
        <f t="shared" si="54"/>
        <v>0</v>
      </c>
      <c r="L263" s="91">
        <f t="shared" si="68"/>
        <v>0</v>
      </c>
      <c r="M263" s="5"/>
      <c r="N263" s="159"/>
      <c r="P263" s="133"/>
    </row>
    <row r="264" spans="1:16" s="18" customFormat="1" ht="31.5" x14ac:dyDescent="0.2">
      <c r="A264" s="118" t="s">
        <v>669</v>
      </c>
      <c r="B264" s="4" t="s">
        <v>212</v>
      </c>
      <c r="C264" s="7" t="s">
        <v>5</v>
      </c>
      <c r="D264" s="42">
        <v>207.19</v>
      </c>
      <c r="E264" s="43">
        <v>27.30953641864896</v>
      </c>
      <c r="F264" s="43">
        <f t="shared" si="65"/>
        <v>33.604384563147541</v>
      </c>
      <c r="G264" s="119">
        <f t="shared" si="66"/>
        <v>6962.4924376385388</v>
      </c>
      <c r="H264" s="134">
        <v>0</v>
      </c>
      <c r="I264" s="119">
        <f t="shared" si="53"/>
        <v>0</v>
      </c>
      <c r="J264" s="90">
        <f t="shared" si="67"/>
        <v>0</v>
      </c>
      <c r="K264" s="17">
        <f t="shared" si="54"/>
        <v>0</v>
      </c>
      <c r="L264" s="91">
        <f t="shared" si="68"/>
        <v>0</v>
      </c>
      <c r="M264" s="5"/>
      <c r="N264" s="159"/>
      <c r="P264" s="133"/>
    </row>
    <row r="265" spans="1:16" s="18" customFormat="1" ht="31.5" x14ac:dyDescent="0.2">
      <c r="A265" s="118" t="s">
        <v>670</v>
      </c>
      <c r="B265" s="4" t="s">
        <v>213</v>
      </c>
      <c r="C265" s="7" t="s">
        <v>5</v>
      </c>
      <c r="D265" s="42">
        <v>1118.76</v>
      </c>
      <c r="E265" s="43">
        <v>37.729842190248007</v>
      </c>
      <c r="F265" s="43">
        <f t="shared" si="65"/>
        <v>46.42657081510017</v>
      </c>
      <c r="G265" s="119">
        <f t="shared" si="66"/>
        <v>51940.190365101465</v>
      </c>
      <c r="H265" s="134">
        <v>0</v>
      </c>
      <c r="I265" s="119">
        <f t="shared" si="53"/>
        <v>0</v>
      </c>
      <c r="J265" s="90">
        <f t="shared" si="67"/>
        <v>0</v>
      </c>
      <c r="K265" s="17">
        <f t="shared" si="54"/>
        <v>0</v>
      </c>
      <c r="L265" s="91">
        <f t="shared" si="68"/>
        <v>0</v>
      </c>
      <c r="M265" s="5"/>
      <c r="N265" s="159"/>
      <c r="P265" s="133"/>
    </row>
    <row r="266" spans="1:16" s="18" customFormat="1" ht="31.5" x14ac:dyDescent="0.2">
      <c r="A266" s="118" t="s">
        <v>671</v>
      </c>
      <c r="B266" s="4" t="s">
        <v>372</v>
      </c>
      <c r="C266" s="7" t="s">
        <v>5</v>
      </c>
      <c r="D266" s="42">
        <v>130.24</v>
      </c>
      <c r="E266" s="43">
        <v>21.512114603238004</v>
      </c>
      <c r="F266" s="43">
        <f t="shared" si="65"/>
        <v>26.470657019284364</v>
      </c>
      <c r="G266" s="119">
        <f t="shared" si="66"/>
        <v>3447.5383701915957</v>
      </c>
      <c r="H266" s="134">
        <v>0</v>
      </c>
      <c r="I266" s="119">
        <f t="shared" si="53"/>
        <v>0</v>
      </c>
      <c r="J266" s="90">
        <f t="shared" si="67"/>
        <v>0</v>
      </c>
      <c r="K266" s="17">
        <f t="shared" si="54"/>
        <v>0</v>
      </c>
      <c r="L266" s="91">
        <f t="shared" si="68"/>
        <v>0</v>
      </c>
      <c r="M266" s="5"/>
      <c r="N266" s="159"/>
      <c r="P266" s="133"/>
    </row>
    <row r="267" spans="1:16" s="18" customFormat="1" ht="10.5" x14ac:dyDescent="0.2">
      <c r="A267" s="118" t="s">
        <v>672</v>
      </c>
      <c r="B267" s="4" t="s">
        <v>214</v>
      </c>
      <c r="C267" s="7" t="s">
        <v>86</v>
      </c>
      <c r="D267" s="42">
        <v>19.3</v>
      </c>
      <c r="E267" s="43">
        <v>32.305287963418408</v>
      </c>
      <c r="F267" s="43">
        <f t="shared" si="65"/>
        <v>39.751656838986349</v>
      </c>
      <c r="G267" s="119">
        <f t="shared" si="66"/>
        <v>767.20697699243658</v>
      </c>
      <c r="H267" s="134">
        <v>0</v>
      </c>
      <c r="I267" s="119">
        <f t="shared" si="53"/>
        <v>0</v>
      </c>
      <c r="J267" s="90">
        <f t="shared" si="67"/>
        <v>0</v>
      </c>
      <c r="K267" s="17">
        <f t="shared" si="54"/>
        <v>0</v>
      </c>
      <c r="L267" s="91">
        <f t="shared" si="68"/>
        <v>0</v>
      </c>
      <c r="M267" s="5"/>
      <c r="N267" s="159"/>
      <c r="P267" s="133"/>
    </row>
    <row r="268" spans="1:16" s="18" customFormat="1" ht="10.5" x14ac:dyDescent="0.2">
      <c r="A268" s="118" t="s">
        <v>673</v>
      </c>
      <c r="B268" s="4" t="s">
        <v>456</v>
      </c>
      <c r="C268" s="7" t="s">
        <v>86</v>
      </c>
      <c r="D268" s="42">
        <v>29</v>
      </c>
      <c r="E268" s="43">
        <v>33.842216483089402</v>
      </c>
      <c r="F268" s="43">
        <f t="shared" si="65"/>
        <v>41.642847382441509</v>
      </c>
      <c r="G268" s="119">
        <f t="shared" si="66"/>
        <v>1207.6425740908037</v>
      </c>
      <c r="H268" s="134">
        <v>0</v>
      </c>
      <c r="I268" s="119">
        <f t="shared" si="53"/>
        <v>0</v>
      </c>
      <c r="J268" s="90">
        <f t="shared" si="67"/>
        <v>0</v>
      </c>
      <c r="K268" s="17">
        <f t="shared" si="54"/>
        <v>0</v>
      </c>
      <c r="L268" s="91">
        <f t="shared" si="68"/>
        <v>0</v>
      </c>
      <c r="M268" s="5"/>
      <c r="N268" s="159"/>
      <c r="P268" s="133"/>
    </row>
    <row r="269" spans="1:16" s="57" customFormat="1" ht="20.100000000000001" customHeight="1" x14ac:dyDescent="0.2">
      <c r="A269" s="122" t="s">
        <v>215</v>
      </c>
      <c r="B269" s="66" t="s">
        <v>216</v>
      </c>
      <c r="C269" s="66"/>
      <c r="D269" s="67"/>
      <c r="E269" s="68"/>
      <c r="F269" s="68"/>
      <c r="G269" s="120">
        <f>SUM(G270:G278)</f>
        <v>105282.22227137742</v>
      </c>
      <c r="H269" s="136">
        <v>0</v>
      </c>
      <c r="I269" s="120">
        <f>SUM(I270:I278)</f>
        <v>0</v>
      </c>
      <c r="J269" s="92"/>
      <c r="K269" s="65">
        <f>SUM(K270:K278)</f>
        <v>0</v>
      </c>
      <c r="L269" s="89">
        <f>K269/G269</f>
        <v>0</v>
      </c>
      <c r="M269" s="5"/>
      <c r="N269" s="159"/>
      <c r="P269" s="133"/>
    </row>
    <row r="270" spans="1:16" s="18" customFormat="1" ht="73.5" x14ac:dyDescent="0.2">
      <c r="A270" s="118" t="s">
        <v>675</v>
      </c>
      <c r="B270" s="4" t="s">
        <v>374</v>
      </c>
      <c r="C270" s="7" t="s">
        <v>92</v>
      </c>
      <c r="D270" s="42">
        <v>22</v>
      </c>
      <c r="E270" s="43">
        <v>339.07934305840001</v>
      </c>
      <c r="F270" s="43">
        <f t="shared" ref="F270:F278" si="69">E270*(1+$M$3)</f>
        <v>417.23713163336117</v>
      </c>
      <c r="G270" s="119">
        <f t="shared" ref="G270:G278" si="70">D270*F270</f>
        <v>9179.2168959339451</v>
      </c>
      <c r="H270" s="134">
        <v>0</v>
      </c>
      <c r="I270" s="119">
        <f t="shared" si="53"/>
        <v>0</v>
      </c>
      <c r="J270" s="90">
        <f t="shared" ref="J270:J278" si="71">H270</f>
        <v>0</v>
      </c>
      <c r="K270" s="17">
        <f t="shared" si="54"/>
        <v>0</v>
      </c>
      <c r="L270" s="91">
        <f t="shared" ref="L270:L278" si="72">IF(AND(J270&gt;0,D270&gt;0),J270/D270,0)</f>
        <v>0</v>
      </c>
      <c r="M270" s="5"/>
      <c r="N270" s="159"/>
      <c r="P270" s="133"/>
    </row>
    <row r="271" spans="1:16" s="18" customFormat="1" ht="115.5" x14ac:dyDescent="0.2">
      <c r="A271" s="118" t="s">
        <v>676</v>
      </c>
      <c r="B271" s="4" t="s">
        <v>375</v>
      </c>
      <c r="C271" s="7" t="s">
        <v>65</v>
      </c>
      <c r="D271" s="42">
        <v>6</v>
      </c>
      <c r="E271" s="43">
        <v>755.13969959315182</v>
      </c>
      <c r="F271" s="43">
        <f t="shared" si="69"/>
        <v>929.19940034937326</v>
      </c>
      <c r="G271" s="119">
        <f t="shared" si="70"/>
        <v>5575.1964020962396</v>
      </c>
      <c r="H271" s="134">
        <v>0</v>
      </c>
      <c r="I271" s="119">
        <f t="shared" si="53"/>
        <v>0</v>
      </c>
      <c r="J271" s="90">
        <f t="shared" si="71"/>
        <v>0</v>
      </c>
      <c r="K271" s="17">
        <f t="shared" si="54"/>
        <v>0</v>
      </c>
      <c r="L271" s="91">
        <f t="shared" si="72"/>
        <v>0</v>
      </c>
      <c r="M271" s="5"/>
      <c r="N271" s="159"/>
      <c r="P271" s="133"/>
    </row>
    <row r="272" spans="1:16" s="18" customFormat="1" ht="115.5" x14ac:dyDescent="0.2">
      <c r="A272" s="118" t="s">
        <v>677</v>
      </c>
      <c r="B272" s="4" t="s">
        <v>376</v>
      </c>
      <c r="C272" s="7" t="s">
        <v>65</v>
      </c>
      <c r="D272" s="42">
        <v>5</v>
      </c>
      <c r="E272" s="43">
        <v>786.32870275350979</v>
      </c>
      <c r="F272" s="43">
        <f t="shared" si="69"/>
        <v>967.57746873819372</v>
      </c>
      <c r="G272" s="119">
        <f t="shared" si="70"/>
        <v>4837.8873436909689</v>
      </c>
      <c r="H272" s="134">
        <v>0</v>
      </c>
      <c r="I272" s="119">
        <f t="shared" ref="I272:I335" si="73">H272*$F272</f>
        <v>0</v>
      </c>
      <c r="J272" s="90">
        <f t="shared" si="71"/>
        <v>0</v>
      </c>
      <c r="K272" s="17">
        <f t="shared" ref="K272:K335" si="74">J272*$F272</f>
        <v>0</v>
      </c>
      <c r="L272" s="91">
        <f t="shared" si="72"/>
        <v>0</v>
      </c>
      <c r="M272" s="5"/>
      <c r="N272" s="159"/>
      <c r="P272" s="133"/>
    </row>
    <row r="273" spans="1:16" s="18" customFormat="1" ht="115.5" x14ac:dyDescent="0.2">
      <c r="A273" s="118" t="s">
        <v>678</v>
      </c>
      <c r="B273" s="4" t="s">
        <v>377</v>
      </c>
      <c r="C273" s="7" t="s">
        <v>65</v>
      </c>
      <c r="D273" s="42">
        <v>36</v>
      </c>
      <c r="E273" s="43">
        <v>813.55388275350992</v>
      </c>
      <c r="F273" s="43">
        <f t="shared" si="69"/>
        <v>1001.0780527281939</v>
      </c>
      <c r="G273" s="119">
        <f t="shared" si="70"/>
        <v>36038.809898214982</v>
      </c>
      <c r="H273" s="134">
        <v>0</v>
      </c>
      <c r="I273" s="119">
        <f t="shared" si="73"/>
        <v>0</v>
      </c>
      <c r="J273" s="90">
        <f t="shared" si="71"/>
        <v>0</v>
      </c>
      <c r="K273" s="17">
        <f t="shared" si="74"/>
        <v>0</v>
      </c>
      <c r="L273" s="91">
        <f t="shared" si="72"/>
        <v>0</v>
      </c>
      <c r="M273" s="5"/>
      <c r="N273" s="159"/>
      <c r="P273" s="133"/>
    </row>
    <row r="274" spans="1:16" s="18" customFormat="1" ht="42" x14ac:dyDescent="0.2">
      <c r="A274" s="118" t="s">
        <v>679</v>
      </c>
      <c r="B274" s="4" t="s">
        <v>378</v>
      </c>
      <c r="C274" s="7" t="s">
        <v>65</v>
      </c>
      <c r="D274" s="42">
        <v>2</v>
      </c>
      <c r="E274" s="43">
        <v>683.79598249000003</v>
      </c>
      <c r="F274" s="43">
        <f t="shared" si="69"/>
        <v>841.410956453945</v>
      </c>
      <c r="G274" s="119">
        <f t="shared" si="70"/>
        <v>1682.82191290789</v>
      </c>
      <c r="H274" s="134">
        <v>0</v>
      </c>
      <c r="I274" s="119">
        <f t="shared" si="73"/>
        <v>0</v>
      </c>
      <c r="J274" s="90">
        <f t="shared" si="71"/>
        <v>0</v>
      </c>
      <c r="K274" s="17">
        <f t="shared" si="74"/>
        <v>0</v>
      </c>
      <c r="L274" s="91">
        <f t="shared" si="72"/>
        <v>0</v>
      </c>
      <c r="M274" s="5"/>
      <c r="N274" s="159"/>
      <c r="P274" s="133"/>
    </row>
    <row r="275" spans="1:16" s="18" customFormat="1" ht="54" customHeight="1" x14ac:dyDescent="0.2">
      <c r="A275" s="118" t="s">
        <v>680</v>
      </c>
      <c r="B275" s="4" t="s">
        <v>379</v>
      </c>
      <c r="C275" s="7" t="s">
        <v>65</v>
      </c>
      <c r="D275" s="42">
        <v>1</v>
      </c>
      <c r="E275" s="43">
        <v>2519.1302224899996</v>
      </c>
      <c r="F275" s="43">
        <f t="shared" si="69"/>
        <v>3099.7897387739445</v>
      </c>
      <c r="G275" s="119">
        <f t="shared" si="70"/>
        <v>3099.7897387739445</v>
      </c>
      <c r="H275" s="134">
        <v>0</v>
      </c>
      <c r="I275" s="119">
        <f t="shared" si="73"/>
        <v>0</v>
      </c>
      <c r="J275" s="90">
        <f t="shared" si="71"/>
        <v>0</v>
      </c>
      <c r="K275" s="17">
        <f t="shared" si="74"/>
        <v>0</v>
      </c>
      <c r="L275" s="91">
        <f t="shared" si="72"/>
        <v>0</v>
      </c>
      <c r="M275" s="5"/>
      <c r="N275" s="159"/>
      <c r="P275" s="133"/>
    </row>
    <row r="276" spans="1:16" s="18" customFormat="1" ht="52.5" x14ac:dyDescent="0.2">
      <c r="A276" s="118" t="s">
        <v>681</v>
      </c>
      <c r="B276" s="4" t="s">
        <v>380</v>
      </c>
      <c r="C276" s="7" t="s">
        <v>65</v>
      </c>
      <c r="D276" s="42">
        <v>1</v>
      </c>
      <c r="E276" s="43">
        <v>1106.927173735</v>
      </c>
      <c r="F276" s="43">
        <f t="shared" si="69"/>
        <v>1362.0738872809175</v>
      </c>
      <c r="G276" s="119">
        <f t="shared" si="70"/>
        <v>1362.0738872809175</v>
      </c>
      <c r="H276" s="134">
        <v>0</v>
      </c>
      <c r="I276" s="119">
        <f t="shared" si="73"/>
        <v>0</v>
      </c>
      <c r="J276" s="90">
        <f t="shared" si="71"/>
        <v>0</v>
      </c>
      <c r="K276" s="17">
        <f t="shared" si="74"/>
        <v>0</v>
      </c>
      <c r="L276" s="91">
        <f t="shared" si="72"/>
        <v>0</v>
      </c>
      <c r="M276" s="5"/>
      <c r="N276" s="159"/>
      <c r="P276" s="133"/>
    </row>
    <row r="277" spans="1:16" s="18" customFormat="1" ht="21" x14ac:dyDescent="0.2">
      <c r="A277" s="118" t="s">
        <v>682</v>
      </c>
      <c r="B277" s="4" t="s">
        <v>373</v>
      </c>
      <c r="C277" s="7" t="s">
        <v>5</v>
      </c>
      <c r="D277" s="42">
        <v>10.42</v>
      </c>
      <c r="E277" s="43">
        <v>354.08368734389057</v>
      </c>
      <c r="F277" s="43">
        <f t="shared" si="69"/>
        <v>435.69997727665731</v>
      </c>
      <c r="G277" s="119">
        <f t="shared" si="70"/>
        <v>4539.9937632227693</v>
      </c>
      <c r="H277" s="134">
        <v>0</v>
      </c>
      <c r="I277" s="119">
        <f t="shared" si="73"/>
        <v>0</v>
      </c>
      <c r="J277" s="90">
        <f t="shared" si="71"/>
        <v>0</v>
      </c>
      <c r="K277" s="17">
        <f t="shared" si="74"/>
        <v>0</v>
      </c>
      <c r="L277" s="91">
        <f t="shared" si="72"/>
        <v>0</v>
      </c>
      <c r="M277" s="5"/>
      <c r="N277" s="159"/>
      <c r="P277" s="133"/>
    </row>
    <row r="278" spans="1:16" s="18" customFormat="1" ht="42" x14ac:dyDescent="0.2">
      <c r="A278" s="118" t="s">
        <v>683</v>
      </c>
      <c r="B278" s="4" t="s">
        <v>674</v>
      </c>
      <c r="C278" s="7" t="s">
        <v>5</v>
      </c>
      <c r="D278" s="42">
        <v>154.9</v>
      </c>
      <c r="E278" s="43">
        <v>204.43611064303997</v>
      </c>
      <c r="F278" s="43">
        <f t="shared" si="69"/>
        <v>251.55863414626066</v>
      </c>
      <c r="G278" s="119">
        <f t="shared" si="70"/>
        <v>38966.432429255779</v>
      </c>
      <c r="H278" s="134">
        <v>0</v>
      </c>
      <c r="I278" s="119">
        <f t="shared" si="73"/>
        <v>0</v>
      </c>
      <c r="J278" s="90">
        <f t="shared" si="71"/>
        <v>0</v>
      </c>
      <c r="K278" s="17">
        <f t="shared" si="74"/>
        <v>0</v>
      </c>
      <c r="L278" s="91">
        <f t="shared" si="72"/>
        <v>0</v>
      </c>
      <c r="M278" s="5"/>
      <c r="N278" s="159"/>
      <c r="P278" s="133"/>
    </row>
    <row r="279" spans="1:16" s="57" customFormat="1" ht="20.100000000000001" customHeight="1" x14ac:dyDescent="0.2">
      <c r="A279" s="122">
        <v>20</v>
      </c>
      <c r="B279" s="66" t="s">
        <v>9</v>
      </c>
      <c r="C279" s="66"/>
      <c r="D279" s="67"/>
      <c r="E279" s="68"/>
      <c r="F279" s="68"/>
      <c r="G279" s="120">
        <f>SUM(G280:G289)</f>
        <v>76741.630258632838</v>
      </c>
      <c r="H279" s="136">
        <v>0</v>
      </c>
      <c r="I279" s="120">
        <f>SUM(I280:I289)</f>
        <v>0</v>
      </c>
      <c r="J279" s="92"/>
      <c r="K279" s="65">
        <f>SUM(K280:K289)</f>
        <v>0</v>
      </c>
      <c r="L279" s="89">
        <f>K279/G279</f>
        <v>0</v>
      </c>
      <c r="M279" s="5"/>
      <c r="N279" s="159"/>
      <c r="P279" s="133"/>
    </row>
    <row r="280" spans="1:16" s="18" customFormat="1" ht="21" x14ac:dyDescent="0.2">
      <c r="A280" s="118" t="s">
        <v>217</v>
      </c>
      <c r="B280" s="4" t="s">
        <v>381</v>
      </c>
      <c r="C280" s="7" t="s">
        <v>5</v>
      </c>
      <c r="D280" s="42">
        <v>1763.25</v>
      </c>
      <c r="E280" s="43">
        <v>7.8816120596124</v>
      </c>
      <c r="F280" s="43">
        <f t="shared" ref="F280:F289" si="75">E280*(1+$M$3)</f>
        <v>9.6983236393530579</v>
      </c>
      <c r="G280" s="119">
        <f t="shared" ref="G280:G289" si="76">D280*F280</f>
        <v>17100.569157089278</v>
      </c>
      <c r="H280" s="134">
        <v>0</v>
      </c>
      <c r="I280" s="119">
        <f t="shared" si="73"/>
        <v>0</v>
      </c>
      <c r="J280" s="90">
        <f t="shared" ref="J280:J289" si="77">H280</f>
        <v>0</v>
      </c>
      <c r="K280" s="17">
        <f t="shared" si="74"/>
        <v>0</v>
      </c>
      <c r="L280" s="91">
        <f t="shared" ref="L280:L289" si="78">IF(AND(J280&gt;0,D280&gt;0),J280/D280,0)</f>
        <v>0</v>
      </c>
      <c r="M280" s="5"/>
      <c r="N280" s="159"/>
      <c r="P280" s="133"/>
    </row>
    <row r="281" spans="1:16" s="18" customFormat="1" ht="21" x14ac:dyDescent="0.2">
      <c r="A281" s="118" t="s">
        <v>218</v>
      </c>
      <c r="B281" s="4" t="s">
        <v>383</v>
      </c>
      <c r="C281" s="7" t="s">
        <v>5</v>
      </c>
      <c r="D281" s="42">
        <v>1818.85</v>
      </c>
      <c r="E281" s="43">
        <v>1.4394089212663777</v>
      </c>
      <c r="F281" s="43">
        <f t="shared" si="75"/>
        <v>1.7711926776182776</v>
      </c>
      <c r="G281" s="119">
        <f t="shared" si="76"/>
        <v>3221.5338016860042</v>
      </c>
      <c r="H281" s="134">
        <v>0</v>
      </c>
      <c r="I281" s="119">
        <f t="shared" si="73"/>
        <v>0</v>
      </c>
      <c r="J281" s="90">
        <f t="shared" si="77"/>
        <v>0</v>
      </c>
      <c r="K281" s="17">
        <f t="shared" si="74"/>
        <v>0</v>
      </c>
      <c r="L281" s="91">
        <f t="shared" si="78"/>
        <v>0</v>
      </c>
      <c r="M281" s="5"/>
      <c r="N281" s="159"/>
      <c r="P281" s="133"/>
    </row>
    <row r="282" spans="1:16" s="18" customFormat="1" ht="21" x14ac:dyDescent="0.2">
      <c r="A282" s="118" t="s">
        <v>219</v>
      </c>
      <c r="B282" s="4" t="s">
        <v>382</v>
      </c>
      <c r="C282" s="7" t="s">
        <v>5</v>
      </c>
      <c r="D282" s="42">
        <v>3700.3500000000004</v>
      </c>
      <c r="E282" s="43">
        <v>5.4254482720397332</v>
      </c>
      <c r="F282" s="43">
        <f t="shared" si="75"/>
        <v>6.6760140987448917</v>
      </c>
      <c r="G282" s="119">
        <f t="shared" si="76"/>
        <v>24703.588770290662</v>
      </c>
      <c r="H282" s="134">
        <v>0</v>
      </c>
      <c r="I282" s="119">
        <f t="shared" si="73"/>
        <v>0</v>
      </c>
      <c r="J282" s="90">
        <f t="shared" si="77"/>
        <v>0</v>
      </c>
      <c r="K282" s="17">
        <f t="shared" si="74"/>
        <v>0</v>
      </c>
      <c r="L282" s="91">
        <f t="shared" si="78"/>
        <v>0</v>
      </c>
      <c r="M282" s="5"/>
      <c r="N282" s="159"/>
      <c r="P282" s="133"/>
    </row>
    <row r="283" spans="1:16" s="18" customFormat="1" ht="31.5" x14ac:dyDescent="0.2">
      <c r="A283" s="118" t="s">
        <v>220</v>
      </c>
      <c r="B283" s="4" t="s">
        <v>685</v>
      </c>
      <c r="C283" s="7" t="s">
        <v>5</v>
      </c>
      <c r="D283" s="42">
        <v>3193.8600000000006</v>
      </c>
      <c r="E283" s="43">
        <v>1.544527832447578</v>
      </c>
      <c r="F283" s="43">
        <f t="shared" si="75"/>
        <v>1.9005414978267445</v>
      </c>
      <c r="G283" s="119">
        <f t="shared" si="76"/>
        <v>6070.0634682489272</v>
      </c>
      <c r="H283" s="134">
        <v>0</v>
      </c>
      <c r="I283" s="119">
        <f t="shared" si="73"/>
        <v>0</v>
      </c>
      <c r="J283" s="90">
        <f t="shared" si="77"/>
        <v>0</v>
      </c>
      <c r="K283" s="17">
        <f t="shared" si="74"/>
        <v>0</v>
      </c>
      <c r="L283" s="91">
        <f t="shared" si="78"/>
        <v>0</v>
      </c>
      <c r="M283" s="5"/>
      <c r="N283" s="159"/>
      <c r="P283" s="133"/>
    </row>
    <row r="284" spans="1:16" s="18" customFormat="1" ht="31.5" x14ac:dyDescent="0.2">
      <c r="A284" s="118" t="s">
        <v>221</v>
      </c>
      <c r="B284" s="4" t="s">
        <v>384</v>
      </c>
      <c r="C284" s="7" t="s">
        <v>5</v>
      </c>
      <c r="D284" s="42">
        <v>1285.6600000000001</v>
      </c>
      <c r="E284" s="43">
        <v>10.640845604318999</v>
      </c>
      <c r="F284" s="43">
        <f t="shared" si="75"/>
        <v>13.093560516114527</v>
      </c>
      <c r="G284" s="119">
        <f t="shared" si="76"/>
        <v>16833.867013147803</v>
      </c>
      <c r="H284" s="134">
        <v>0</v>
      </c>
      <c r="I284" s="119">
        <f t="shared" si="73"/>
        <v>0</v>
      </c>
      <c r="J284" s="90">
        <f t="shared" si="77"/>
        <v>0</v>
      </c>
      <c r="K284" s="17">
        <f t="shared" si="74"/>
        <v>0</v>
      </c>
      <c r="L284" s="91">
        <f t="shared" si="78"/>
        <v>0</v>
      </c>
      <c r="M284" s="5"/>
      <c r="N284" s="159"/>
      <c r="P284" s="133"/>
    </row>
    <row r="285" spans="1:16" s="18" customFormat="1" ht="21" x14ac:dyDescent="0.2">
      <c r="A285" s="118" t="s">
        <v>222</v>
      </c>
      <c r="B285" s="4" t="s">
        <v>385</v>
      </c>
      <c r="C285" s="7" t="s">
        <v>5</v>
      </c>
      <c r="D285" s="42">
        <v>37.78</v>
      </c>
      <c r="E285" s="43">
        <v>15.5720552177178</v>
      </c>
      <c r="F285" s="43">
        <f t="shared" si="75"/>
        <v>19.161413945401751</v>
      </c>
      <c r="G285" s="119">
        <f t="shared" si="76"/>
        <v>723.91821885727813</v>
      </c>
      <c r="H285" s="134">
        <v>0</v>
      </c>
      <c r="I285" s="119">
        <f t="shared" si="73"/>
        <v>0</v>
      </c>
      <c r="J285" s="90">
        <f t="shared" si="77"/>
        <v>0</v>
      </c>
      <c r="K285" s="17">
        <f t="shared" si="74"/>
        <v>0</v>
      </c>
      <c r="L285" s="91">
        <f t="shared" si="78"/>
        <v>0</v>
      </c>
      <c r="M285" s="5"/>
      <c r="N285" s="159"/>
      <c r="P285" s="133"/>
    </row>
    <row r="286" spans="1:16" s="18" customFormat="1" ht="21" x14ac:dyDescent="0.2">
      <c r="A286" s="118" t="s">
        <v>223</v>
      </c>
      <c r="B286" s="4" t="s">
        <v>386</v>
      </c>
      <c r="C286" s="7" t="s">
        <v>5</v>
      </c>
      <c r="D286" s="42">
        <v>320.2</v>
      </c>
      <c r="E286" s="43">
        <v>1.7032789348525779</v>
      </c>
      <c r="F286" s="43">
        <f t="shared" si="75"/>
        <v>2.0958847293360972</v>
      </c>
      <c r="G286" s="119">
        <f t="shared" si="76"/>
        <v>671.1022903334183</v>
      </c>
      <c r="H286" s="134">
        <v>0</v>
      </c>
      <c r="I286" s="119">
        <f t="shared" si="73"/>
        <v>0</v>
      </c>
      <c r="J286" s="90">
        <f t="shared" si="77"/>
        <v>0</v>
      </c>
      <c r="K286" s="17">
        <f t="shared" si="74"/>
        <v>0</v>
      </c>
      <c r="L286" s="91">
        <f t="shared" si="78"/>
        <v>0</v>
      </c>
      <c r="M286" s="5"/>
      <c r="N286" s="159"/>
      <c r="P286" s="133"/>
    </row>
    <row r="287" spans="1:16" s="18" customFormat="1" ht="21" x14ac:dyDescent="0.2">
      <c r="A287" s="118" t="s">
        <v>224</v>
      </c>
      <c r="B287" s="4" t="s">
        <v>387</v>
      </c>
      <c r="C287" s="7" t="s">
        <v>5</v>
      </c>
      <c r="D287" s="42">
        <v>320.2</v>
      </c>
      <c r="E287" s="43">
        <v>6.6290535021299331</v>
      </c>
      <c r="F287" s="43">
        <f t="shared" si="75"/>
        <v>8.1570503343708829</v>
      </c>
      <c r="G287" s="119">
        <f t="shared" si="76"/>
        <v>2611.8875170655565</v>
      </c>
      <c r="H287" s="134">
        <v>0</v>
      </c>
      <c r="I287" s="119">
        <f t="shared" si="73"/>
        <v>0</v>
      </c>
      <c r="J287" s="90">
        <f t="shared" si="77"/>
        <v>0</v>
      </c>
      <c r="K287" s="17">
        <f t="shared" si="74"/>
        <v>0</v>
      </c>
      <c r="L287" s="91">
        <f t="shared" si="78"/>
        <v>0</v>
      </c>
      <c r="M287" s="5"/>
      <c r="N287" s="159"/>
      <c r="P287" s="133"/>
    </row>
    <row r="288" spans="1:16" s="18" customFormat="1" ht="21" x14ac:dyDescent="0.2">
      <c r="A288" s="118" t="s">
        <v>225</v>
      </c>
      <c r="B288" s="4" t="s">
        <v>686</v>
      </c>
      <c r="C288" s="7" t="s">
        <v>5</v>
      </c>
      <c r="D288" s="42">
        <v>114.09</v>
      </c>
      <c r="E288" s="43">
        <v>15.728085425703334</v>
      </c>
      <c r="F288" s="43">
        <f t="shared" si="75"/>
        <v>19.353409116327953</v>
      </c>
      <c r="G288" s="119">
        <f t="shared" ref="G288" si="79">D288*F288</f>
        <v>2208.0304460818561</v>
      </c>
      <c r="H288" s="134">
        <v>0</v>
      </c>
      <c r="I288" s="119">
        <f t="shared" si="73"/>
        <v>0</v>
      </c>
      <c r="J288" s="90">
        <f t="shared" si="77"/>
        <v>0</v>
      </c>
      <c r="K288" s="17">
        <f t="shared" si="74"/>
        <v>0</v>
      </c>
      <c r="L288" s="91">
        <f t="shared" si="78"/>
        <v>0</v>
      </c>
      <c r="M288" s="5"/>
      <c r="N288" s="159"/>
      <c r="P288" s="133"/>
    </row>
    <row r="289" spans="1:16" s="18" customFormat="1" ht="21" x14ac:dyDescent="0.2">
      <c r="A289" s="118" t="s">
        <v>684</v>
      </c>
      <c r="B289" s="4" t="s">
        <v>687</v>
      </c>
      <c r="C289" s="7" t="s">
        <v>5</v>
      </c>
      <c r="D289" s="42">
        <v>77.260000000000005</v>
      </c>
      <c r="E289" s="43">
        <v>27.317896969920003</v>
      </c>
      <c r="F289" s="43">
        <f t="shared" si="75"/>
        <v>33.614672221486565</v>
      </c>
      <c r="G289" s="119">
        <f t="shared" si="76"/>
        <v>2597.0695758320521</v>
      </c>
      <c r="H289" s="134">
        <v>0</v>
      </c>
      <c r="I289" s="119">
        <f t="shared" si="73"/>
        <v>0</v>
      </c>
      <c r="J289" s="90">
        <f t="shared" si="77"/>
        <v>0</v>
      </c>
      <c r="K289" s="17">
        <f t="shared" si="74"/>
        <v>0</v>
      </c>
      <c r="L289" s="91">
        <f t="shared" si="78"/>
        <v>0</v>
      </c>
      <c r="M289" s="5"/>
      <c r="N289" s="159"/>
      <c r="P289" s="133"/>
    </row>
    <row r="290" spans="1:16" s="57" customFormat="1" ht="20.100000000000001" customHeight="1" x14ac:dyDescent="0.2">
      <c r="A290" s="122" t="s">
        <v>226</v>
      </c>
      <c r="B290" s="66" t="s">
        <v>227</v>
      </c>
      <c r="C290" s="66"/>
      <c r="D290" s="67"/>
      <c r="E290" s="68"/>
      <c r="F290" s="68"/>
      <c r="G290" s="120">
        <f>SUM(G291:G294)</f>
        <v>31435.723575078988</v>
      </c>
      <c r="H290" s="136">
        <v>0</v>
      </c>
      <c r="I290" s="120">
        <f>SUM(I291:I294)</f>
        <v>0</v>
      </c>
      <c r="J290" s="92"/>
      <c r="K290" s="65">
        <f>SUM(K291:K294)</f>
        <v>0</v>
      </c>
      <c r="L290" s="89">
        <f>K290/G290</f>
        <v>0</v>
      </c>
      <c r="M290" s="5"/>
      <c r="N290" s="159"/>
      <c r="P290" s="133"/>
    </row>
    <row r="291" spans="1:16" s="18" customFormat="1" ht="21" x14ac:dyDescent="0.2">
      <c r="A291" s="118" t="s">
        <v>228</v>
      </c>
      <c r="B291" s="4" t="s">
        <v>229</v>
      </c>
      <c r="C291" s="7" t="s">
        <v>5</v>
      </c>
      <c r="D291" s="42">
        <v>302.07</v>
      </c>
      <c r="E291" s="43">
        <v>7.4571823407200011</v>
      </c>
      <c r="F291" s="43">
        <f>E291*(1+$M$3)</f>
        <v>9.1760628702559615</v>
      </c>
      <c r="G291" s="119">
        <f>D291*F291</f>
        <v>2771.8133112182181</v>
      </c>
      <c r="H291" s="134">
        <v>0</v>
      </c>
      <c r="I291" s="119">
        <f t="shared" si="73"/>
        <v>0</v>
      </c>
      <c r="J291" s="90">
        <f t="shared" ref="J291:J294" si="80">H291</f>
        <v>0</v>
      </c>
      <c r="K291" s="17">
        <f t="shared" si="74"/>
        <v>0</v>
      </c>
      <c r="L291" s="91">
        <f>IF(AND(J291&gt;0,D291&gt;0),J291/D291,0)</f>
        <v>0</v>
      </c>
      <c r="M291" s="5"/>
      <c r="N291" s="159"/>
      <c r="P291" s="133"/>
    </row>
    <row r="292" spans="1:16" s="18" customFormat="1" ht="21" x14ac:dyDescent="0.2">
      <c r="A292" s="118" t="s">
        <v>230</v>
      </c>
      <c r="B292" s="4" t="s">
        <v>388</v>
      </c>
      <c r="C292" s="7" t="s">
        <v>5</v>
      </c>
      <c r="D292" s="42">
        <v>339.76</v>
      </c>
      <c r="E292" s="43">
        <v>46.117481726939999</v>
      </c>
      <c r="F292" s="43">
        <f>E292*(1+$M$3)</f>
        <v>56.747561264999668</v>
      </c>
      <c r="G292" s="119">
        <f>D292*F292</f>
        <v>19280.551415396287</v>
      </c>
      <c r="H292" s="134">
        <v>0</v>
      </c>
      <c r="I292" s="119">
        <f t="shared" si="73"/>
        <v>0</v>
      </c>
      <c r="J292" s="90">
        <f t="shared" si="80"/>
        <v>0</v>
      </c>
      <c r="K292" s="17">
        <f t="shared" si="74"/>
        <v>0</v>
      </c>
      <c r="L292" s="91">
        <f>IF(AND(J292&gt;0,D292&gt;0),J292/D292,0)</f>
        <v>0</v>
      </c>
      <c r="M292" s="5"/>
      <c r="N292" s="159"/>
      <c r="P292" s="133"/>
    </row>
    <row r="293" spans="1:16" s="18" customFormat="1" ht="31.5" x14ac:dyDescent="0.2">
      <c r="A293" s="118" t="s">
        <v>231</v>
      </c>
      <c r="B293" s="4" t="s">
        <v>428</v>
      </c>
      <c r="C293" s="7" t="s">
        <v>5</v>
      </c>
      <c r="D293" s="42">
        <v>203.58</v>
      </c>
      <c r="E293" s="43">
        <v>19.577071614512803</v>
      </c>
      <c r="F293" s="43">
        <f>E293*(1+$M$3)</f>
        <v>24.089586621658004</v>
      </c>
      <c r="G293" s="119">
        <f>D293*F293</f>
        <v>4904.1580444371366</v>
      </c>
      <c r="H293" s="134">
        <v>0</v>
      </c>
      <c r="I293" s="119">
        <f t="shared" si="73"/>
        <v>0</v>
      </c>
      <c r="J293" s="90">
        <f t="shared" si="80"/>
        <v>0</v>
      </c>
      <c r="K293" s="17">
        <f t="shared" si="74"/>
        <v>0</v>
      </c>
      <c r="L293" s="91">
        <f>IF(AND(J293&gt;0,D293&gt;0),J293/D293,0)</f>
        <v>0</v>
      </c>
      <c r="M293" s="5"/>
      <c r="N293" s="159"/>
      <c r="P293" s="133"/>
    </row>
    <row r="294" spans="1:16" s="18" customFormat="1" ht="31.5" x14ac:dyDescent="0.2">
      <c r="A294" s="118" t="s">
        <v>689</v>
      </c>
      <c r="B294" s="4" t="s">
        <v>688</v>
      </c>
      <c r="C294" s="7" t="s">
        <v>5</v>
      </c>
      <c r="D294" s="42">
        <v>136.18</v>
      </c>
      <c r="E294" s="43">
        <v>26.730407808887801</v>
      </c>
      <c r="F294" s="43">
        <f>E294*(1+$M$3)</f>
        <v>32.891766808836437</v>
      </c>
      <c r="G294" s="119">
        <f>D294*F294</f>
        <v>4479.2008040273458</v>
      </c>
      <c r="H294" s="134">
        <v>0</v>
      </c>
      <c r="I294" s="119">
        <f t="shared" si="73"/>
        <v>0</v>
      </c>
      <c r="J294" s="90">
        <f t="shared" si="80"/>
        <v>0</v>
      </c>
      <c r="K294" s="17">
        <f t="shared" si="74"/>
        <v>0</v>
      </c>
      <c r="L294" s="91">
        <f>IF(AND(J294&gt;0,D294&gt;0),J294/D294,0)</f>
        <v>0</v>
      </c>
      <c r="M294" s="5"/>
      <c r="N294" s="159"/>
      <c r="P294" s="133"/>
    </row>
    <row r="295" spans="1:16" s="57" customFormat="1" ht="20.100000000000001" customHeight="1" x14ac:dyDescent="0.2">
      <c r="A295" s="122" t="s">
        <v>232</v>
      </c>
      <c r="B295" s="66" t="s">
        <v>10</v>
      </c>
      <c r="C295" s="66"/>
      <c r="D295" s="67"/>
      <c r="E295" s="68"/>
      <c r="F295" s="68"/>
      <c r="G295" s="120">
        <f>SUM(G296:G310)</f>
        <v>111203.6147964941</v>
      </c>
      <c r="H295" s="136">
        <v>0</v>
      </c>
      <c r="I295" s="120">
        <f>SUM(I296:I310)</f>
        <v>0</v>
      </c>
      <c r="J295" s="92"/>
      <c r="K295" s="65">
        <f>SUM(K296:K310)</f>
        <v>0</v>
      </c>
      <c r="L295" s="89">
        <f>K295/G295</f>
        <v>0</v>
      </c>
      <c r="M295" s="5"/>
      <c r="N295" s="159"/>
      <c r="P295" s="133"/>
    </row>
    <row r="296" spans="1:16" s="18" customFormat="1" ht="21" x14ac:dyDescent="0.2">
      <c r="A296" s="118" t="s">
        <v>233</v>
      </c>
      <c r="B296" s="4" t="s">
        <v>234</v>
      </c>
      <c r="C296" s="7" t="s">
        <v>5</v>
      </c>
      <c r="D296" s="42">
        <v>5.76</v>
      </c>
      <c r="E296" s="43">
        <v>171.52466378855996</v>
      </c>
      <c r="F296" s="43">
        <f t="shared" ref="F296:F302" si="81">E296*(1+$M$3)</f>
        <v>211.06109879182301</v>
      </c>
      <c r="G296" s="119">
        <f t="shared" ref="G296:G310" si="82">D296*F296</f>
        <v>1215.7119290409005</v>
      </c>
      <c r="H296" s="134">
        <v>0</v>
      </c>
      <c r="I296" s="119">
        <f t="shared" si="73"/>
        <v>0</v>
      </c>
      <c r="J296" s="90">
        <f t="shared" ref="J296:J310" si="83">H296</f>
        <v>0</v>
      </c>
      <c r="K296" s="17">
        <f t="shared" si="74"/>
        <v>0</v>
      </c>
      <c r="L296" s="91">
        <f t="shared" ref="L296:L310" si="84">IF(AND(J296&gt;0,D296&gt;0),J296/D296,0)</f>
        <v>0</v>
      </c>
      <c r="M296" s="5"/>
      <c r="N296" s="159"/>
      <c r="P296" s="133"/>
    </row>
    <row r="297" spans="1:16" s="18" customFormat="1" ht="21" x14ac:dyDescent="0.2">
      <c r="A297" s="118" t="s">
        <v>235</v>
      </c>
      <c r="B297" s="4" t="s">
        <v>389</v>
      </c>
      <c r="C297" s="7" t="s">
        <v>86</v>
      </c>
      <c r="D297" s="42">
        <v>11</v>
      </c>
      <c r="E297" s="43">
        <v>31.582371415602257</v>
      </c>
      <c r="F297" s="43">
        <f t="shared" si="81"/>
        <v>38.862108026898575</v>
      </c>
      <c r="G297" s="119">
        <f t="shared" si="82"/>
        <v>427.4831882958843</v>
      </c>
      <c r="H297" s="134">
        <v>0</v>
      </c>
      <c r="I297" s="119">
        <f t="shared" si="73"/>
        <v>0</v>
      </c>
      <c r="J297" s="90">
        <f t="shared" si="83"/>
        <v>0</v>
      </c>
      <c r="K297" s="17">
        <f t="shared" si="74"/>
        <v>0</v>
      </c>
      <c r="L297" s="91">
        <f t="shared" si="84"/>
        <v>0</v>
      </c>
      <c r="M297" s="5"/>
      <c r="N297" s="159"/>
      <c r="P297" s="133"/>
    </row>
    <row r="298" spans="1:16" s="18" customFormat="1" ht="21" x14ac:dyDescent="0.2">
      <c r="A298" s="118" t="s">
        <v>236</v>
      </c>
      <c r="B298" s="4" t="s">
        <v>697</v>
      </c>
      <c r="C298" s="7" t="s">
        <v>86</v>
      </c>
      <c r="D298" s="42">
        <v>30</v>
      </c>
      <c r="E298" s="43">
        <v>132.20356459484998</v>
      </c>
      <c r="F298" s="43">
        <f t="shared" si="81"/>
        <v>162.67648623396289</v>
      </c>
      <c r="G298" s="119">
        <f t="shared" si="82"/>
        <v>4880.2945870188869</v>
      </c>
      <c r="H298" s="134">
        <v>0</v>
      </c>
      <c r="I298" s="119">
        <f t="shared" si="73"/>
        <v>0</v>
      </c>
      <c r="J298" s="90">
        <f t="shared" si="83"/>
        <v>0</v>
      </c>
      <c r="K298" s="17">
        <f t="shared" si="74"/>
        <v>0</v>
      </c>
      <c r="L298" s="91">
        <f t="shared" si="84"/>
        <v>0</v>
      </c>
      <c r="M298" s="5"/>
      <c r="N298" s="159"/>
      <c r="P298" s="133"/>
    </row>
    <row r="299" spans="1:16" s="18" customFormat="1" ht="31.5" x14ac:dyDescent="0.2">
      <c r="A299" s="118" t="s">
        <v>237</v>
      </c>
      <c r="B299" s="4" t="s">
        <v>698</v>
      </c>
      <c r="C299" s="7" t="s">
        <v>86</v>
      </c>
      <c r="D299" s="42">
        <v>26.4</v>
      </c>
      <c r="E299" s="43">
        <v>185.96356459484997</v>
      </c>
      <c r="F299" s="43">
        <f t="shared" si="81"/>
        <v>228.82816623396286</v>
      </c>
      <c r="G299" s="119">
        <f t="shared" si="82"/>
        <v>6041.0635885766196</v>
      </c>
      <c r="H299" s="134">
        <v>0</v>
      </c>
      <c r="I299" s="119">
        <f t="shared" si="73"/>
        <v>0</v>
      </c>
      <c r="J299" s="90">
        <f t="shared" si="83"/>
        <v>0</v>
      </c>
      <c r="K299" s="17">
        <f t="shared" si="74"/>
        <v>0</v>
      </c>
      <c r="L299" s="91">
        <f t="shared" si="84"/>
        <v>0</v>
      </c>
      <c r="M299" s="5"/>
      <c r="N299" s="159"/>
      <c r="P299" s="133"/>
    </row>
    <row r="300" spans="1:16" s="18" customFormat="1" ht="31.5" x14ac:dyDescent="0.2">
      <c r="A300" s="118" t="s">
        <v>238</v>
      </c>
      <c r="B300" s="4" t="s">
        <v>699</v>
      </c>
      <c r="C300" s="7" t="s">
        <v>6</v>
      </c>
      <c r="D300" s="42">
        <v>2</v>
      </c>
      <c r="E300" s="43">
        <v>447.76405151239999</v>
      </c>
      <c r="F300" s="43">
        <f t="shared" si="81"/>
        <v>550.97366538600818</v>
      </c>
      <c r="G300" s="119">
        <f t="shared" si="82"/>
        <v>1101.9473307720164</v>
      </c>
      <c r="H300" s="134">
        <v>0</v>
      </c>
      <c r="I300" s="119">
        <f t="shared" si="73"/>
        <v>0</v>
      </c>
      <c r="J300" s="90">
        <f t="shared" si="83"/>
        <v>0</v>
      </c>
      <c r="K300" s="17">
        <f t="shared" si="74"/>
        <v>0</v>
      </c>
      <c r="L300" s="91">
        <f t="shared" si="84"/>
        <v>0</v>
      </c>
      <c r="M300" s="5"/>
      <c r="N300" s="159"/>
      <c r="O300" s="151"/>
      <c r="P300" s="133"/>
    </row>
    <row r="301" spans="1:16" s="18" customFormat="1" ht="21" x14ac:dyDescent="0.2">
      <c r="A301" s="118" t="s">
        <v>239</v>
      </c>
      <c r="B301" s="4" t="s">
        <v>700</v>
      </c>
      <c r="C301" s="7" t="s">
        <v>65</v>
      </c>
      <c r="D301" s="42">
        <v>8</v>
      </c>
      <c r="E301" s="43">
        <v>16.177</v>
      </c>
      <c r="F301" s="43">
        <f t="shared" si="81"/>
        <v>19.9057985</v>
      </c>
      <c r="G301" s="119">
        <f t="shared" si="82"/>
        <v>159.246388</v>
      </c>
      <c r="H301" s="134">
        <v>0</v>
      </c>
      <c r="I301" s="119">
        <f t="shared" si="73"/>
        <v>0</v>
      </c>
      <c r="J301" s="90">
        <f t="shared" si="83"/>
        <v>0</v>
      </c>
      <c r="K301" s="17">
        <f t="shared" si="74"/>
        <v>0</v>
      </c>
      <c r="L301" s="91">
        <f t="shared" si="84"/>
        <v>0</v>
      </c>
      <c r="M301" s="5"/>
      <c r="N301" s="159"/>
      <c r="P301" s="133"/>
    </row>
    <row r="302" spans="1:16" s="18" customFormat="1" ht="21" x14ac:dyDescent="0.2">
      <c r="A302" s="118" t="s">
        <v>240</v>
      </c>
      <c r="B302" s="4" t="s">
        <v>701</v>
      </c>
      <c r="C302" s="7" t="s">
        <v>5</v>
      </c>
      <c r="D302" s="42">
        <v>221.68</v>
      </c>
      <c r="E302" s="43">
        <v>146.25</v>
      </c>
      <c r="F302" s="43">
        <f t="shared" si="81"/>
        <v>179.96062499999999</v>
      </c>
      <c r="G302" s="119">
        <f t="shared" si="82"/>
        <v>39893.671349999997</v>
      </c>
      <c r="H302" s="134">
        <v>0</v>
      </c>
      <c r="I302" s="119">
        <f t="shared" si="73"/>
        <v>0</v>
      </c>
      <c r="J302" s="90">
        <f t="shared" si="83"/>
        <v>0</v>
      </c>
      <c r="K302" s="17">
        <f t="shared" si="74"/>
        <v>0</v>
      </c>
      <c r="L302" s="91">
        <f t="shared" si="84"/>
        <v>0</v>
      </c>
      <c r="M302" s="5"/>
      <c r="N302" s="159"/>
      <c r="P302" s="133"/>
    </row>
    <row r="303" spans="1:16" s="18" customFormat="1" ht="199.5" x14ac:dyDescent="0.2">
      <c r="A303" s="118" t="s">
        <v>242</v>
      </c>
      <c r="B303" s="20" t="s">
        <v>702</v>
      </c>
      <c r="C303" s="7" t="s">
        <v>65</v>
      </c>
      <c r="D303" s="42">
        <v>1</v>
      </c>
      <c r="E303" s="43">
        <v>37547.265382512393</v>
      </c>
      <c r="F303" s="43">
        <f>1.1527*E303</f>
        <v>43280.732806422035</v>
      </c>
      <c r="G303" s="119">
        <f t="shared" si="82"/>
        <v>43280.732806422035</v>
      </c>
      <c r="H303" s="134">
        <v>0</v>
      </c>
      <c r="I303" s="119">
        <f t="shared" si="73"/>
        <v>0</v>
      </c>
      <c r="J303" s="90">
        <f t="shared" si="83"/>
        <v>0</v>
      </c>
      <c r="K303" s="17">
        <f t="shared" si="74"/>
        <v>0</v>
      </c>
      <c r="L303" s="91">
        <f t="shared" si="84"/>
        <v>0</v>
      </c>
      <c r="M303" s="5"/>
      <c r="N303" s="159"/>
      <c r="P303" s="133"/>
    </row>
    <row r="304" spans="1:16" s="18" customFormat="1" ht="31.5" x14ac:dyDescent="0.2">
      <c r="A304" s="118" t="s">
        <v>690</v>
      </c>
      <c r="B304" s="20" t="s">
        <v>703</v>
      </c>
      <c r="C304" s="7" t="s">
        <v>65</v>
      </c>
      <c r="D304" s="42">
        <v>56</v>
      </c>
      <c r="E304" s="43">
        <v>34.606311755539998</v>
      </c>
      <c r="F304" s="43">
        <f t="shared" ref="F304:F310" si="85">E304*(1+$M$3)</f>
        <v>42.583066615191967</v>
      </c>
      <c r="G304" s="119">
        <f t="shared" si="82"/>
        <v>2384.6517304507502</v>
      </c>
      <c r="H304" s="134">
        <v>0</v>
      </c>
      <c r="I304" s="119">
        <f t="shared" si="73"/>
        <v>0</v>
      </c>
      <c r="J304" s="90">
        <f t="shared" si="83"/>
        <v>0</v>
      </c>
      <c r="K304" s="17">
        <f t="shared" si="74"/>
        <v>0</v>
      </c>
      <c r="L304" s="91">
        <f t="shared" si="84"/>
        <v>0</v>
      </c>
      <c r="M304" s="5"/>
      <c r="N304" s="159"/>
      <c r="P304" s="133"/>
    </row>
    <row r="305" spans="1:16" s="18" customFormat="1" ht="31.5" x14ac:dyDescent="0.2">
      <c r="A305" s="118" t="s">
        <v>691</v>
      </c>
      <c r="B305" s="20" t="s">
        <v>704</v>
      </c>
      <c r="C305" s="7" t="s">
        <v>5</v>
      </c>
      <c r="D305" s="42">
        <v>5</v>
      </c>
      <c r="E305" s="43">
        <v>123.83068089989801</v>
      </c>
      <c r="F305" s="43">
        <f t="shared" si="85"/>
        <v>152.37365284732451</v>
      </c>
      <c r="G305" s="119">
        <f t="shared" si="82"/>
        <v>761.86826423662251</v>
      </c>
      <c r="H305" s="134">
        <v>0</v>
      </c>
      <c r="I305" s="119">
        <f t="shared" si="73"/>
        <v>0</v>
      </c>
      <c r="J305" s="90">
        <f t="shared" si="83"/>
        <v>0</v>
      </c>
      <c r="K305" s="17">
        <f t="shared" si="74"/>
        <v>0</v>
      </c>
      <c r="L305" s="91">
        <f t="shared" si="84"/>
        <v>0</v>
      </c>
      <c r="M305" s="5"/>
      <c r="N305" s="159"/>
      <c r="P305" s="133"/>
    </row>
    <row r="306" spans="1:16" s="18" customFormat="1" ht="21" x14ac:dyDescent="0.2">
      <c r="A306" s="118" t="s">
        <v>692</v>
      </c>
      <c r="B306" s="20" t="s">
        <v>705</v>
      </c>
      <c r="C306" s="7" t="s">
        <v>706</v>
      </c>
      <c r="D306" s="42">
        <v>2</v>
      </c>
      <c r="E306" s="43">
        <v>756</v>
      </c>
      <c r="F306" s="43">
        <f t="shared" si="85"/>
        <v>930.25799999999992</v>
      </c>
      <c r="G306" s="119">
        <f t="shared" si="82"/>
        <v>1860.5159999999998</v>
      </c>
      <c r="H306" s="134">
        <v>0</v>
      </c>
      <c r="I306" s="119">
        <f t="shared" si="73"/>
        <v>0</v>
      </c>
      <c r="J306" s="90">
        <f t="shared" si="83"/>
        <v>0</v>
      </c>
      <c r="K306" s="17">
        <f t="shared" si="74"/>
        <v>0</v>
      </c>
      <c r="L306" s="91">
        <f t="shared" si="84"/>
        <v>0</v>
      </c>
      <c r="M306" s="5"/>
      <c r="N306" s="159"/>
      <c r="P306" s="133"/>
    </row>
    <row r="307" spans="1:16" s="18" customFormat="1" ht="10.5" x14ac:dyDescent="0.2">
      <c r="A307" s="118" t="s">
        <v>693</v>
      </c>
      <c r="B307" s="20" t="s">
        <v>707</v>
      </c>
      <c r="C307" s="7" t="s">
        <v>65</v>
      </c>
      <c r="D307" s="42">
        <v>2</v>
      </c>
      <c r="E307" s="43">
        <v>272.25</v>
      </c>
      <c r="F307" s="43">
        <f t="shared" si="85"/>
        <v>335.003625</v>
      </c>
      <c r="G307" s="119">
        <f t="shared" si="82"/>
        <v>670.00725</v>
      </c>
      <c r="H307" s="134">
        <v>0</v>
      </c>
      <c r="I307" s="119">
        <f t="shared" si="73"/>
        <v>0</v>
      </c>
      <c r="J307" s="90">
        <f t="shared" si="83"/>
        <v>0</v>
      </c>
      <c r="K307" s="17">
        <f t="shared" si="74"/>
        <v>0</v>
      </c>
      <c r="L307" s="91">
        <f t="shared" si="84"/>
        <v>0</v>
      </c>
      <c r="M307" s="5"/>
      <c r="N307" s="159"/>
      <c r="P307" s="133"/>
    </row>
    <row r="308" spans="1:16" s="18" customFormat="1" ht="21" x14ac:dyDescent="0.2">
      <c r="A308" s="118" t="s">
        <v>694</v>
      </c>
      <c r="B308" s="20" t="s">
        <v>708</v>
      </c>
      <c r="C308" s="7" t="s">
        <v>65</v>
      </c>
      <c r="D308" s="42">
        <v>4</v>
      </c>
      <c r="E308" s="43">
        <v>327.07861502710801</v>
      </c>
      <c r="F308" s="43">
        <f t="shared" si="85"/>
        <v>402.47023579085641</v>
      </c>
      <c r="G308" s="119">
        <f t="shared" si="82"/>
        <v>1609.8809431634256</v>
      </c>
      <c r="H308" s="134">
        <v>0</v>
      </c>
      <c r="I308" s="119">
        <f t="shared" si="73"/>
        <v>0</v>
      </c>
      <c r="J308" s="90">
        <f t="shared" si="83"/>
        <v>0</v>
      </c>
      <c r="K308" s="17">
        <f t="shared" si="74"/>
        <v>0</v>
      </c>
      <c r="L308" s="91">
        <f t="shared" si="84"/>
        <v>0</v>
      </c>
      <c r="M308" s="5"/>
      <c r="N308" s="159"/>
      <c r="P308" s="133"/>
    </row>
    <row r="309" spans="1:16" s="18" customFormat="1" ht="52.5" x14ac:dyDescent="0.2">
      <c r="A309" s="118" t="s">
        <v>695</v>
      </c>
      <c r="B309" s="4" t="s">
        <v>241</v>
      </c>
      <c r="C309" s="7" t="s">
        <v>5</v>
      </c>
      <c r="D309" s="42">
        <v>1340.91</v>
      </c>
      <c r="E309" s="43">
        <v>2.2166142936000002</v>
      </c>
      <c r="F309" s="43">
        <f t="shared" si="85"/>
        <v>2.7275438882748002</v>
      </c>
      <c r="G309" s="119">
        <f t="shared" si="82"/>
        <v>3657.3908752265625</v>
      </c>
      <c r="H309" s="134">
        <v>0</v>
      </c>
      <c r="I309" s="119">
        <f t="shared" si="73"/>
        <v>0</v>
      </c>
      <c r="J309" s="90">
        <f t="shared" si="83"/>
        <v>0</v>
      </c>
      <c r="K309" s="17">
        <f t="shared" si="74"/>
        <v>0</v>
      </c>
      <c r="L309" s="91">
        <f t="shared" si="84"/>
        <v>0</v>
      </c>
      <c r="M309" s="5"/>
      <c r="N309" s="159"/>
      <c r="P309" s="133"/>
    </row>
    <row r="310" spans="1:16" s="18" customFormat="1" ht="10.5" x14ac:dyDescent="0.2">
      <c r="A310" s="118" t="s">
        <v>696</v>
      </c>
      <c r="B310" s="4" t="s">
        <v>243</v>
      </c>
      <c r="C310" s="7" t="s">
        <v>5</v>
      </c>
      <c r="D310" s="42">
        <v>1340.91</v>
      </c>
      <c r="E310" s="43">
        <v>1.9752538192520004</v>
      </c>
      <c r="F310" s="43">
        <f t="shared" si="85"/>
        <v>2.4305498245895865</v>
      </c>
      <c r="G310" s="119">
        <f t="shared" si="82"/>
        <v>3259.1485652904225</v>
      </c>
      <c r="H310" s="134">
        <v>0</v>
      </c>
      <c r="I310" s="119">
        <f t="shared" si="73"/>
        <v>0</v>
      </c>
      <c r="J310" s="90">
        <f t="shared" si="83"/>
        <v>0</v>
      </c>
      <c r="K310" s="17">
        <f t="shared" si="74"/>
        <v>0</v>
      </c>
      <c r="L310" s="91">
        <f t="shared" si="84"/>
        <v>0</v>
      </c>
      <c r="M310" s="5"/>
      <c r="N310" s="159"/>
      <c r="P310" s="133"/>
    </row>
    <row r="311" spans="1:16" s="57" customFormat="1" ht="22.5" customHeight="1" x14ac:dyDescent="0.2">
      <c r="A311" s="122" t="s">
        <v>244</v>
      </c>
      <c r="B311" s="66" t="s">
        <v>463</v>
      </c>
      <c r="C311" s="66"/>
      <c r="D311" s="67"/>
      <c r="E311" s="68"/>
      <c r="F311" s="68"/>
      <c r="G311" s="120">
        <f>SUM(G312:G320)</f>
        <v>119191.77284009372</v>
      </c>
      <c r="H311" s="136">
        <v>0</v>
      </c>
      <c r="I311" s="120">
        <f>SUM(I312:I320)</f>
        <v>0</v>
      </c>
      <c r="J311" s="92"/>
      <c r="K311" s="65">
        <f>SUM(K312:K320)</f>
        <v>0</v>
      </c>
      <c r="L311" s="89">
        <f>K311/G311</f>
        <v>0</v>
      </c>
      <c r="M311" s="5"/>
      <c r="N311" s="159"/>
      <c r="P311" s="133"/>
    </row>
    <row r="312" spans="1:16" s="18" customFormat="1" ht="21" x14ac:dyDescent="0.2">
      <c r="A312" s="118" t="s">
        <v>245</v>
      </c>
      <c r="B312" s="4" t="s">
        <v>390</v>
      </c>
      <c r="C312" s="7" t="s">
        <v>5</v>
      </c>
      <c r="D312" s="42">
        <v>23.7</v>
      </c>
      <c r="E312" s="43">
        <v>7.167936159972002</v>
      </c>
      <c r="F312" s="43">
        <f t="shared" ref="F312:F320" si="86">E312*(1+$M$3)</f>
        <v>8.8201454448455472</v>
      </c>
      <c r="G312" s="119">
        <f>D312*F312</f>
        <v>209.03744704283946</v>
      </c>
      <c r="H312" s="134">
        <v>0</v>
      </c>
      <c r="I312" s="119">
        <f t="shared" si="73"/>
        <v>0</v>
      </c>
      <c r="J312" s="90">
        <f t="shared" ref="J312:J320" si="87">H312</f>
        <v>0</v>
      </c>
      <c r="K312" s="17">
        <f t="shared" si="74"/>
        <v>0</v>
      </c>
      <c r="L312" s="91">
        <f t="shared" ref="L312:L320" si="88">IF(AND(J312&gt;0,D312&gt;0),J312/D312,0)</f>
        <v>0</v>
      </c>
      <c r="M312" s="5"/>
      <c r="N312" s="159"/>
      <c r="P312" s="133"/>
    </row>
    <row r="313" spans="1:16" s="18" customFormat="1" ht="21" x14ac:dyDescent="0.2">
      <c r="A313" s="118" t="s">
        <v>246</v>
      </c>
      <c r="B313" s="4" t="s">
        <v>713</v>
      </c>
      <c r="C313" s="7" t="s">
        <v>6</v>
      </c>
      <c r="D313" s="42">
        <v>23.7</v>
      </c>
      <c r="E313" s="43">
        <v>6.797884916340001</v>
      </c>
      <c r="F313" s="43">
        <f t="shared" si="86"/>
        <v>8.3647973895563705</v>
      </c>
      <c r="G313" s="119">
        <f>D313*F313</f>
        <v>198.24569813248598</v>
      </c>
      <c r="H313" s="134">
        <v>0</v>
      </c>
      <c r="I313" s="119">
        <f t="shared" si="73"/>
        <v>0</v>
      </c>
      <c r="J313" s="90">
        <f t="shared" si="87"/>
        <v>0</v>
      </c>
      <c r="K313" s="17">
        <f t="shared" si="74"/>
        <v>0</v>
      </c>
      <c r="L313" s="91">
        <f t="shared" si="88"/>
        <v>0</v>
      </c>
      <c r="M313" s="5"/>
      <c r="N313" s="159"/>
      <c r="P313" s="133"/>
    </row>
    <row r="314" spans="1:16" s="18" customFormat="1" ht="31.5" x14ac:dyDescent="0.2">
      <c r="A314" s="118" t="s">
        <v>247</v>
      </c>
      <c r="B314" s="4" t="s">
        <v>391</v>
      </c>
      <c r="C314" s="7" t="s">
        <v>5</v>
      </c>
      <c r="D314" s="42">
        <v>678.86999999999989</v>
      </c>
      <c r="E314" s="43">
        <v>41.531627356210194</v>
      </c>
      <c r="F314" s="43">
        <f t="shared" si="86"/>
        <v>51.104667461816639</v>
      </c>
      <c r="G314" s="119">
        <f>D314*F314</f>
        <v>34693.425599803457</v>
      </c>
      <c r="H314" s="134">
        <v>0</v>
      </c>
      <c r="I314" s="119">
        <f t="shared" si="73"/>
        <v>0</v>
      </c>
      <c r="J314" s="90">
        <f t="shared" si="87"/>
        <v>0</v>
      </c>
      <c r="K314" s="17">
        <f t="shared" si="74"/>
        <v>0</v>
      </c>
      <c r="L314" s="91">
        <f t="shared" si="88"/>
        <v>0</v>
      </c>
      <c r="M314" s="5"/>
      <c r="N314" s="159"/>
      <c r="P314" s="133"/>
    </row>
    <row r="315" spans="1:16" s="18" customFormat="1" ht="31.5" x14ac:dyDescent="0.2">
      <c r="A315" s="118" t="s">
        <v>248</v>
      </c>
      <c r="B315" s="4" t="s">
        <v>249</v>
      </c>
      <c r="C315" s="7" t="s">
        <v>5</v>
      </c>
      <c r="D315" s="42">
        <v>23.7</v>
      </c>
      <c r="E315" s="43">
        <v>14.741956636210203</v>
      </c>
      <c r="F315" s="43">
        <f t="shared" si="86"/>
        <v>18.139977640856653</v>
      </c>
      <c r="G315" s="119">
        <f>D315*F315</f>
        <v>429.91747008830265</v>
      </c>
      <c r="H315" s="134">
        <v>0</v>
      </c>
      <c r="I315" s="119">
        <f t="shared" si="73"/>
        <v>0</v>
      </c>
      <c r="J315" s="90">
        <f t="shared" si="87"/>
        <v>0</v>
      </c>
      <c r="K315" s="17">
        <f t="shared" si="74"/>
        <v>0</v>
      </c>
      <c r="L315" s="91">
        <f t="shared" si="88"/>
        <v>0</v>
      </c>
      <c r="M315" s="5"/>
      <c r="N315" s="159"/>
      <c r="P315" s="133"/>
    </row>
    <row r="316" spans="1:16" s="18" customFormat="1" ht="31.5" x14ac:dyDescent="0.2">
      <c r="A316" s="118" t="s">
        <v>250</v>
      </c>
      <c r="B316" s="4" t="s">
        <v>714</v>
      </c>
      <c r="C316" s="7" t="s">
        <v>5</v>
      </c>
      <c r="D316" s="42">
        <v>947.46</v>
      </c>
      <c r="E316" s="43">
        <v>52.859975608635999</v>
      </c>
      <c r="F316" s="43">
        <f t="shared" si="86"/>
        <v>65.044199986426591</v>
      </c>
      <c r="G316" s="119">
        <f t="shared" ref="G316:G320" si="89">D316*F316</f>
        <v>61626.77771913974</v>
      </c>
      <c r="H316" s="134">
        <v>0</v>
      </c>
      <c r="I316" s="119">
        <f t="shared" si="73"/>
        <v>0</v>
      </c>
      <c r="J316" s="90">
        <f t="shared" si="87"/>
        <v>0</v>
      </c>
      <c r="K316" s="17">
        <f t="shared" si="74"/>
        <v>0</v>
      </c>
      <c r="L316" s="91">
        <f t="shared" si="88"/>
        <v>0</v>
      </c>
      <c r="M316" s="5"/>
      <c r="N316" s="159"/>
      <c r="P316" s="133"/>
    </row>
    <row r="317" spans="1:16" s="18" customFormat="1" ht="52.5" x14ac:dyDescent="0.2">
      <c r="A317" s="118" t="s">
        <v>709</v>
      </c>
      <c r="B317" s="4" t="s">
        <v>392</v>
      </c>
      <c r="C317" s="7" t="s">
        <v>86</v>
      </c>
      <c r="D317" s="42">
        <v>189.16</v>
      </c>
      <c r="E317" s="43">
        <v>28.121490667132129</v>
      </c>
      <c r="F317" s="43">
        <f t="shared" si="86"/>
        <v>34.603494265906079</v>
      </c>
      <c r="G317" s="119">
        <f t="shared" si="89"/>
        <v>6545.5969753387935</v>
      </c>
      <c r="H317" s="134">
        <v>0</v>
      </c>
      <c r="I317" s="119">
        <f t="shared" si="73"/>
        <v>0</v>
      </c>
      <c r="J317" s="90">
        <f t="shared" si="87"/>
        <v>0</v>
      </c>
      <c r="K317" s="17">
        <f t="shared" si="74"/>
        <v>0</v>
      </c>
      <c r="L317" s="91">
        <f t="shared" si="88"/>
        <v>0</v>
      </c>
      <c r="M317" s="5"/>
      <c r="N317" s="159"/>
      <c r="P317" s="133"/>
    </row>
    <row r="318" spans="1:16" s="18" customFormat="1" ht="42" x14ac:dyDescent="0.2">
      <c r="A318" s="118" t="s">
        <v>710</v>
      </c>
      <c r="B318" s="4" t="s">
        <v>715</v>
      </c>
      <c r="C318" s="7" t="s">
        <v>74</v>
      </c>
      <c r="D318" s="42">
        <v>377.45</v>
      </c>
      <c r="E318" s="43">
        <v>19.9650823998102</v>
      </c>
      <c r="F318" s="43">
        <f t="shared" si="86"/>
        <v>24.56703389296645</v>
      </c>
      <c r="G318" s="119">
        <f t="shared" si="89"/>
        <v>9272.8269429001866</v>
      </c>
      <c r="H318" s="134">
        <v>0</v>
      </c>
      <c r="I318" s="119">
        <f t="shared" si="73"/>
        <v>0</v>
      </c>
      <c r="J318" s="90">
        <f t="shared" si="87"/>
        <v>0</v>
      </c>
      <c r="K318" s="17">
        <f t="shared" si="74"/>
        <v>0</v>
      </c>
      <c r="L318" s="91">
        <f t="shared" si="88"/>
        <v>0</v>
      </c>
      <c r="M318" s="5"/>
      <c r="N318" s="159"/>
      <c r="P318" s="133"/>
    </row>
    <row r="319" spans="1:16" s="18" customFormat="1" ht="31.5" x14ac:dyDescent="0.2">
      <c r="A319" s="118" t="s">
        <v>711</v>
      </c>
      <c r="B319" s="4" t="s">
        <v>716</v>
      </c>
      <c r="C319" s="7" t="s">
        <v>65</v>
      </c>
      <c r="D319" s="42">
        <v>2</v>
      </c>
      <c r="E319" s="43">
        <v>2525.7801656432057</v>
      </c>
      <c r="F319" s="43">
        <f t="shared" si="86"/>
        <v>3107.9724938239642</v>
      </c>
      <c r="G319" s="119">
        <f t="shared" si="89"/>
        <v>6215.9449876479284</v>
      </c>
      <c r="H319" s="134">
        <v>0</v>
      </c>
      <c r="I319" s="119">
        <f t="shared" si="73"/>
        <v>0</v>
      </c>
      <c r="J319" s="90">
        <f t="shared" si="87"/>
        <v>0</v>
      </c>
      <c r="K319" s="17">
        <f t="shared" si="74"/>
        <v>0</v>
      </c>
      <c r="L319" s="91">
        <f t="shared" si="88"/>
        <v>0</v>
      </c>
      <c r="M319" s="5"/>
      <c r="N319" s="159"/>
      <c r="P319" s="133"/>
    </row>
    <row r="320" spans="1:16" s="18" customFormat="1" ht="21" x14ac:dyDescent="0.2">
      <c r="A320" s="118" t="s">
        <v>712</v>
      </c>
      <c r="B320" s="4" t="s">
        <v>717</v>
      </c>
      <c r="C320" s="7" t="s">
        <v>6</v>
      </c>
      <c r="D320" s="42">
        <v>0</v>
      </c>
      <c r="E320" s="43">
        <v>4.6479999999999997</v>
      </c>
      <c r="F320" s="43">
        <f t="shared" si="86"/>
        <v>5.7193639999999997</v>
      </c>
      <c r="G320" s="119">
        <f t="shared" si="89"/>
        <v>0</v>
      </c>
      <c r="H320" s="134">
        <v>0</v>
      </c>
      <c r="I320" s="119">
        <f t="shared" si="73"/>
        <v>0</v>
      </c>
      <c r="J320" s="90">
        <f t="shared" si="87"/>
        <v>0</v>
      </c>
      <c r="K320" s="17">
        <f t="shared" si="74"/>
        <v>0</v>
      </c>
      <c r="L320" s="91">
        <f t="shared" si="88"/>
        <v>0</v>
      </c>
      <c r="M320" s="5"/>
      <c r="N320" s="159"/>
      <c r="P320" s="133"/>
    </row>
    <row r="321" spans="1:16" s="57" customFormat="1" ht="20.100000000000001" customHeight="1" x14ac:dyDescent="0.2">
      <c r="A321" s="122" t="s">
        <v>251</v>
      </c>
      <c r="B321" s="66" t="s">
        <v>252</v>
      </c>
      <c r="C321" s="66"/>
      <c r="D321" s="67"/>
      <c r="E321" s="68"/>
      <c r="F321" s="69"/>
      <c r="G321" s="120">
        <f>SUM(G322)</f>
        <v>132554.06132121463</v>
      </c>
      <c r="H321" s="136">
        <v>0</v>
      </c>
      <c r="I321" s="120">
        <f>SUM(I322)</f>
        <v>4626.1367401103907</v>
      </c>
      <c r="J321" s="92"/>
      <c r="K321" s="65">
        <f>SUM(K322)</f>
        <v>4626.1367401103907</v>
      </c>
      <c r="L321" s="89">
        <f>K321/G321</f>
        <v>3.49E-2</v>
      </c>
      <c r="M321" s="5"/>
      <c r="N321" s="159"/>
      <c r="P321" s="133"/>
    </row>
    <row r="322" spans="1:16" s="18" customFormat="1" ht="10.5" x14ac:dyDescent="0.2">
      <c r="A322" s="118" t="s">
        <v>253</v>
      </c>
      <c r="B322" s="4" t="s">
        <v>393</v>
      </c>
      <c r="C322" s="7" t="s">
        <v>104</v>
      </c>
      <c r="D322" s="42">
        <v>1</v>
      </c>
      <c r="E322" s="43">
        <v>107723.73939147877</v>
      </c>
      <c r="F322" s="43">
        <f>E322*(1+$M$3)</f>
        <v>132554.06132121463</v>
      </c>
      <c r="G322" s="119">
        <f>D322*F322</f>
        <v>132554.06132121463</v>
      </c>
      <c r="H322" s="134">
        <v>3.49E-2</v>
      </c>
      <c r="I322" s="119">
        <f t="shared" si="73"/>
        <v>4626.1367401103907</v>
      </c>
      <c r="J322" s="90">
        <f t="shared" ref="J322" si="90">H322</f>
        <v>3.49E-2</v>
      </c>
      <c r="K322" s="17">
        <f t="shared" si="74"/>
        <v>4626.1367401103907</v>
      </c>
      <c r="L322" s="91">
        <f>IF(AND(J322&gt;0,D322&gt;0),J322/D322,0)</f>
        <v>3.49E-2</v>
      </c>
      <c r="M322" s="5"/>
      <c r="N322" s="159"/>
      <c r="P322" s="133"/>
    </row>
    <row r="323" spans="1:16" s="18" customFormat="1" ht="10.5" x14ac:dyDescent="0.2">
      <c r="A323" s="122">
        <v>25</v>
      </c>
      <c r="B323" s="66" t="s">
        <v>395</v>
      </c>
      <c r="C323" s="66"/>
      <c r="D323" s="67"/>
      <c r="E323" s="68"/>
      <c r="F323" s="69"/>
      <c r="G323" s="120">
        <f>SUM(G324:G364)</f>
        <v>33228.566343763414</v>
      </c>
      <c r="H323" s="136"/>
      <c r="I323" s="120">
        <f>SUM(I324:I364)</f>
        <v>0</v>
      </c>
      <c r="J323" s="92"/>
      <c r="K323" s="120">
        <f>SUM(K324:K364)</f>
        <v>0</v>
      </c>
      <c r="L323" s="89">
        <f>K323/G323</f>
        <v>0</v>
      </c>
      <c r="M323" s="5"/>
      <c r="N323" s="159"/>
      <c r="P323" s="133"/>
    </row>
    <row r="324" spans="1:16" s="18" customFormat="1" ht="10.5" x14ac:dyDescent="0.2">
      <c r="A324" s="118" t="s">
        <v>396</v>
      </c>
      <c r="B324" s="4" t="s">
        <v>718</v>
      </c>
      <c r="C324" s="7" t="s">
        <v>65</v>
      </c>
      <c r="D324" s="42">
        <v>2</v>
      </c>
      <c r="E324" s="43"/>
      <c r="F324" s="43">
        <v>79.891460180856242</v>
      </c>
      <c r="G324" s="119">
        <f>D324*F324</f>
        <v>159.78292036171248</v>
      </c>
      <c r="H324" s="142"/>
      <c r="I324" s="119">
        <f t="shared" si="73"/>
        <v>0</v>
      </c>
      <c r="J324" s="90">
        <f t="shared" ref="J324:J364" si="91">H324</f>
        <v>0</v>
      </c>
      <c r="K324" s="17">
        <f t="shared" si="74"/>
        <v>0</v>
      </c>
      <c r="L324" s="91">
        <f t="shared" ref="L324:L364" si="92">IF(AND(J324&gt;0,D324&gt;0),J324/D324,0)</f>
        <v>0</v>
      </c>
      <c r="M324" s="5"/>
      <c r="N324" s="159"/>
      <c r="P324" s="133"/>
    </row>
    <row r="325" spans="1:16" s="18" customFormat="1" ht="21" x14ac:dyDescent="0.2">
      <c r="A325" s="118" t="s">
        <v>397</v>
      </c>
      <c r="B325" s="4" t="s">
        <v>400</v>
      </c>
      <c r="C325" s="7" t="s">
        <v>274</v>
      </c>
      <c r="D325" s="42">
        <v>27</v>
      </c>
      <c r="E325" s="43"/>
      <c r="F325" s="43">
        <v>5.3415664249939994</v>
      </c>
      <c r="G325" s="119">
        <f>D325*F325</f>
        <v>144.22229347483798</v>
      </c>
      <c r="H325" s="142"/>
      <c r="I325" s="119">
        <f t="shared" si="73"/>
        <v>0</v>
      </c>
      <c r="J325" s="90">
        <f t="shared" si="91"/>
        <v>0</v>
      </c>
      <c r="K325" s="17">
        <f t="shared" si="74"/>
        <v>0</v>
      </c>
      <c r="L325" s="91">
        <f t="shared" si="92"/>
        <v>0</v>
      </c>
      <c r="M325" s="5"/>
      <c r="N325" s="159"/>
      <c r="P325" s="133"/>
    </row>
    <row r="326" spans="1:16" s="18" customFormat="1" ht="21" x14ac:dyDescent="0.2">
      <c r="A326" s="118" t="s">
        <v>398</v>
      </c>
      <c r="B326" s="4" t="s">
        <v>402</v>
      </c>
      <c r="C326" s="7" t="s">
        <v>274</v>
      </c>
      <c r="D326" s="42">
        <v>8</v>
      </c>
      <c r="E326" s="43"/>
      <c r="F326" s="43">
        <v>8.9561331532140009</v>
      </c>
      <c r="G326" s="119">
        <f>D326*F326</f>
        <v>71.649065225712008</v>
      </c>
      <c r="H326" s="142"/>
      <c r="I326" s="119">
        <f t="shared" si="73"/>
        <v>0</v>
      </c>
      <c r="J326" s="90">
        <f t="shared" si="91"/>
        <v>0</v>
      </c>
      <c r="K326" s="17">
        <f t="shared" si="74"/>
        <v>0</v>
      </c>
      <c r="L326" s="91">
        <f t="shared" si="92"/>
        <v>0</v>
      </c>
      <c r="M326" s="5"/>
      <c r="N326" s="159"/>
      <c r="P326" s="133"/>
    </row>
    <row r="327" spans="1:16" s="18" customFormat="1" ht="21" x14ac:dyDescent="0.2">
      <c r="A327" s="118" t="s">
        <v>399</v>
      </c>
      <c r="B327" s="4" t="s">
        <v>426</v>
      </c>
      <c r="C327" s="7" t="s">
        <v>274</v>
      </c>
      <c r="D327" s="42">
        <v>51</v>
      </c>
      <c r="E327" s="43"/>
      <c r="F327" s="43">
        <v>9.091080340904</v>
      </c>
      <c r="G327" s="119">
        <f>D327*F327</f>
        <v>463.645097386104</v>
      </c>
      <c r="H327" s="142"/>
      <c r="I327" s="119">
        <f t="shared" si="73"/>
        <v>0</v>
      </c>
      <c r="J327" s="90">
        <f t="shared" si="91"/>
        <v>0</v>
      </c>
      <c r="K327" s="17">
        <f t="shared" si="74"/>
        <v>0</v>
      </c>
      <c r="L327" s="91">
        <f t="shared" si="92"/>
        <v>0</v>
      </c>
      <c r="M327" s="5"/>
      <c r="N327" s="159"/>
      <c r="P327" s="133"/>
    </row>
    <row r="328" spans="1:16" s="18" customFormat="1" ht="21" x14ac:dyDescent="0.2">
      <c r="A328" s="118" t="s">
        <v>401</v>
      </c>
      <c r="B328" s="4" t="s">
        <v>427</v>
      </c>
      <c r="C328" s="7" t="s">
        <v>274</v>
      </c>
      <c r="D328" s="42">
        <v>20</v>
      </c>
      <c r="E328" s="43"/>
      <c r="F328" s="43">
        <v>13.843815792855997</v>
      </c>
      <c r="G328" s="119">
        <f>D328*F328</f>
        <v>276.87631585711995</v>
      </c>
      <c r="H328" s="142"/>
      <c r="I328" s="119">
        <f t="shared" si="73"/>
        <v>0</v>
      </c>
      <c r="J328" s="90">
        <f t="shared" si="91"/>
        <v>0</v>
      </c>
      <c r="K328" s="17">
        <f t="shared" si="74"/>
        <v>0</v>
      </c>
      <c r="L328" s="91">
        <f t="shared" si="92"/>
        <v>0</v>
      </c>
      <c r="M328" s="5"/>
      <c r="N328" s="159"/>
      <c r="P328" s="133"/>
    </row>
    <row r="329" spans="1:16" s="18" customFormat="1" ht="21" x14ac:dyDescent="0.2">
      <c r="A329" s="118" t="s">
        <v>403</v>
      </c>
      <c r="B329" s="4" t="s">
        <v>421</v>
      </c>
      <c r="C329" s="7" t="s">
        <v>274</v>
      </c>
      <c r="D329" s="42">
        <v>11</v>
      </c>
      <c r="E329" s="43"/>
      <c r="F329" s="43">
        <v>10.801180109500001</v>
      </c>
      <c r="G329" s="119">
        <f t="shared" ref="G329:G343" si="93">D329*F329</f>
        <v>118.81298120450001</v>
      </c>
      <c r="H329" s="142"/>
      <c r="I329" s="119">
        <f t="shared" si="73"/>
        <v>0</v>
      </c>
      <c r="J329" s="90">
        <f t="shared" si="91"/>
        <v>0</v>
      </c>
      <c r="K329" s="17">
        <f t="shared" si="74"/>
        <v>0</v>
      </c>
      <c r="L329" s="91">
        <f t="shared" si="92"/>
        <v>0</v>
      </c>
      <c r="M329" s="5"/>
      <c r="N329" s="159"/>
      <c r="P329" s="133"/>
    </row>
    <row r="330" spans="1:16" s="18" customFormat="1" ht="21" x14ac:dyDescent="0.2">
      <c r="A330" s="118" t="s">
        <v>404</v>
      </c>
      <c r="B330" s="4" t="s">
        <v>422</v>
      </c>
      <c r="C330" s="7" t="s">
        <v>274</v>
      </c>
      <c r="D330" s="42">
        <v>5</v>
      </c>
      <c r="E330" s="43"/>
      <c r="F330" s="43">
        <v>17.439392623101998</v>
      </c>
      <c r="G330" s="119">
        <f t="shared" si="93"/>
        <v>87.196963115509988</v>
      </c>
      <c r="H330" s="142"/>
      <c r="I330" s="119">
        <f t="shared" si="73"/>
        <v>0</v>
      </c>
      <c r="J330" s="90">
        <f t="shared" si="91"/>
        <v>0</v>
      </c>
      <c r="K330" s="17">
        <f t="shared" si="74"/>
        <v>0</v>
      </c>
      <c r="L330" s="91">
        <f t="shared" si="92"/>
        <v>0</v>
      </c>
      <c r="M330" s="5"/>
      <c r="N330" s="159"/>
      <c r="P330" s="133"/>
    </row>
    <row r="331" spans="1:16" s="18" customFormat="1" ht="21" x14ac:dyDescent="0.2">
      <c r="A331" s="118" t="s">
        <v>405</v>
      </c>
      <c r="B331" s="4" t="s">
        <v>719</v>
      </c>
      <c r="C331" s="7" t="s">
        <v>274</v>
      </c>
      <c r="D331" s="42">
        <v>26</v>
      </c>
      <c r="E331" s="43"/>
      <c r="F331" s="43">
        <v>19.385767080531998</v>
      </c>
      <c r="G331" s="119">
        <f t="shared" si="93"/>
        <v>504.02994409383194</v>
      </c>
      <c r="H331" s="142"/>
      <c r="I331" s="119">
        <f t="shared" si="73"/>
        <v>0</v>
      </c>
      <c r="J331" s="90">
        <f t="shared" si="91"/>
        <v>0</v>
      </c>
      <c r="K331" s="17">
        <f t="shared" si="74"/>
        <v>0</v>
      </c>
      <c r="L331" s="91">
        <f t="shared" si="92"/>
        <v>0</v>
      </c>
      <c r="M331" s="5"/>
      <c r="N331" s="159"/>
      <c r="P331" s="133"/>
    </row>
    <row r="332" spans="1:16" s="18" customFormat="1" ht="21" x14ac:dyDescent="0.2">
      <c r="A332" s="118" t="s">
        <v>406</v>
      </c>
      <c r="B332" s="4" t="s">
        <v>720</v>
      </c>
      <c r="C332" s="7" t="s">
        <v>274</v>
      </c>
      <c r="D332" s="42">
        <v>9</v>
      </c>
      <c r="E332" s="43"/>
      <c r="F332" s="43">
        <v>29.420973259797996</v>
      </c>
      <c r="G332" s="119">
        <f t="shared" si="93"/>
        <v>264.78875933818199</v>
      </c>
      <c r="H332" s="142"/>
      <c r="I332" s="119">
        <f t="shared" si="73"/>
        <v>0</v>
      </c>
      <c r="J332" s="90">
        <f t="shared" si="91"/>
        <v>0</v>
      </c>
      <c r="K332" s="17">
        <f t="shared" si="74"/>
        <v>0</v>
      </c>
      <c r="L332" s="91">
        <f t="shared" si="92"/>
        <v>0</v>
      </c>
      <c r="M332" s="5"/>
      <c r="N332" s="159"/>
      <c r="P332" s="133"/>
    </row>
    <row r="333" spans="1:16" s="18" customFormat="1" ht="21" x14ac:dyDescent="0.2">
      <c r="A333" s="118" t="s">
        <v>407</v>
      </c>
      <c r="B333" s="4" t="s">
        <v>454</v>
      </c>
      <c r="C333" s="7" t="s">
        <v>274</v>
      </c>
      <c r="D333" s="42">
        <v>43.13</v>
      </c>
      <c r="E333" s="43"/>
      <c r="F333" s="43">
        <v>12.953560727684</v>
      </c>
      <c r="G333" s="119">
        <f t="shared" si="93"/>
        <v>558.68707418501094</v>
      </c>
      <c r="H333" s="142"/>
      <c r="I333" s="119">
        <f t="shared" si="73"/>
        <v>0</v>
      </c>
      <c r="J333" s="90">
        <f t="shared" si="91"/>
        <v>0</v>
      </c>
      <c r="K333" s="17">
        <f t="shared" si="74"/>
        <v>0</v>
      </c>
      <c r="L333" s="91">
        <f t="shared" si="92"/>
        <v>0</v>
      </c>
      <c r="M333" s="5"/>
      <c r="N333" s="159"/>
      <c r="P333" s="133"/>
    </row>
    <row r="334" spans="1:16" s="18" customFormat="1" ht="31.5" x14ac:dyDescent="0.2">
      <c r="A334" s="118" t="s">
        <v>408</v>
      </c>
      <c r="B334" s="4" t="s">
        <v>420</v>
      </c>
      <c r="C334" s="7" t="s">
        <v>274</v>
      </c>
      <c r="D334" s="42">
        <v>2</v>
      </c>
      <c r="E334" s="43"/>
      <c r="F334" s="43">
        <v>99.646877156319974</v>
      </c>
      <c r="G334" s="119">
        <f t="shared" si="93"/>
        <v>199.29375431263995</v>
      </c>
      <c r="H334" s="142"/>
      <c r="I334" s="119">
        <f t="shared" si="73"/>
        <v>0</v>
      </c>
      <c r="J334" s="90">
        <f t="shared" si="91"/>
        <v>0</v>
      </c>
      <c r="K334" s="17">
        <f t="shared" si="74"/>
        <v>0</v>
      </c>
      <c r="L334" s="91">
        <f t="shared" si="92"/>
        <v>0</v>
      </c>
      <c r="M334" s="5"/>
      <c r="N334" s="159"/>
      <c r="P334" s="133"/>
    </row>
    <row r="335" spans="1:16" s="18" customFormat="1" ht="31.5" x14ac:dyDescent="0.2">
      <c r="A335" s="118" t="s">
        <v>409</v>
      </c>
      <c r="B335" s="4" t="s">
        <v>721</v>
      </c>
      <c r="C335" s="7" t="s">
        <v>274</v>
      </c>
      <c r="D335" s="42">
        <v>8</v>
      </c>
      <c r="E335" s="43"/>
      <c r="F335" s="43">
        <v>28.529889413499994</v>
      </c>
      <c r="G335" s="119">
        <f t="shared" si="93"/>
        <v>228.23911530799995</v>
      </c>
      <c r="H335" s="142"/>
      <c r="I335" s="119">
        <f t="shared" si="73"/>
        <v>0</v>
      </c>
      <c r="J335" s="90">
        <f t="shared" si="91"/>
        <v>0</v>
      </c>
      <c r="K335" s="17">
        <f t="shared" si="74"/>
        <v>0</v>
      </c>
      <c r="L335" s="91">
        <f t="shared" si="92"/>
        <v>0</v>
      </c>
      <c r="M335" s="5"/>
      <c r="N335" s="159"/>
      <c r="P335" s="133"/>
    </row>
    <row r="336" spans="1:16" s="18" customFormat="1" ht="31.5" x14ac:dyDescent="0.2">
      <c r="A336" s="118" t="s">
        <v>410</v>
      </c>
      <c r="B336" s="4" t="s">
        <v>722</v>
      </c>
      <c r="C336" s="7" t="s">
        <v>274</v>
      </c>
      <c r="D336" s="42">
        <v>4</v>
      </c>
      <c r="E336" s="43"/>
      <c r="F336" s="43">
        <v>38.403195001500002</v>
      </c>
      <c r="G336" s="119">
        <f t="shared" si="93"/>
        <v>153.61278000600001</v>
      </c>
      <c r="H336" s="142"/>
      <c r="I336" s="119">
        <f t="shared" ref="I336:I364" si="94">H336*$F336</f>
        <v>0</v>
      </c>
      <c r="J336" s="90">
        <f t="shared" si="91"/>
        <v>0</v>
      </c>
      <c r="K336" s="17">
        <f t="shared" ref="K336:K364" si="95">J336*$F336</f>
        <v>0</v>
      </c>
      <c r="L336" s="91">
        <f t="shared" si="92"/>
        <v>0</v>
      </c>
      <c r="M336" s="5"/>
      <c r="N336" s="159"/>
      <c r="P336" s="133"/>
    </row>
    <row r="337" spans="1:16" s="18" customFormat="1" ht="21" x14ac:dyDescent="0.2">
      <c r="A337" s="118" t="s">
        <v>411</v>
      </c>
      <c r="B337" s="4" t="s">
        <v>424</v>
      </c>
      <c r="C337" s="7" t="s">
        <v>274</v>
      </c>
      <c r="D337" s="42">
        <v>0</v>
      </c>
      <c r="E337" s="43"/>
      <c r="F337" s="43">
        <v>1417.2229322523999</v>
      </c>
      <c r="G337" s="119">
        <f t="shared" si="93"/>
        <v>0</v>
      </c>
      <c r="H337" s="142"/>
      <c r="I337" s="119">
        <f t="shared" si="94"/>
        <v>0</v>
      </c>
      <c r="J337" s="90">
        <f t="shared" si="91"/>
        <v>0</v>
      </c>
      <c r="K337" s="17">
        <f t="shared" si="95"/>
        <v>0</v>
      </c>
      <c r="L337" s="91">
        <f t="shared" si="92"/>
        <v>0</v>
      </c>
      <c r="M337" s="5"/>
      <c r="N337" s="159"/>
      <c r="P337" s="133"/>
    </row>
    <row r="338" spans="1:16" s="18" customFormat="1" ht="21" x14ac:dyDescent="0.2">
      <c r="A338" s="118" t="s">
        <v>412</v>
      </c>
      <c r="B338" s="4" t="s">
        <v>425</v>
      </c>
      <c r="C338" s="7" t="s">
        <v>274</v>
      </c>
      <c r="D338" s="42">
        <v>10</v>
      </c>
      <c r="E338" s="43"/>
      <c r="F338" s="43">
        <v>14.466230418481999</v>
      </c>
      <c r="G338" s="119">
        <f t="shared" si="93"/>
        <v>144.66230418481999</v>
      </c>
      <c r="H338" s="142"/>
      <c r="I338" s="119">
        <f t="shared" si="94"/>
        <v>0</v>
      </c>
      <c r="J338" s="90">
        <f t="shared" si="91"/>
        <v>0</v>
      </c>
      <c r="K338" s="17">
        <f t="shared" si="95"/>
        <v>0</v>
      </c>
      <c r="L338" s="91">
        <f t="shared" si="92"/>
        <v>0</v>
      </c>
      <c r="M338" s="5"/>
      <c r="N338" s="159"/>
      <c r="P338" s="133"/>
    </row>
    <row r="339" spans="1:16" s="18" customFormat="1" ht="21" x14ac:dyDescent="0.2">
      <c r="A339" s="118" t="s">
        <v>413</v>
      </c>
      <c r="B339" s="4" t="s">
        <v>429</v>
      </c>
      <c r="C339" s="7" t="s">
        <v>86</v>
      </c>
      <c r="D339" s="42">
        <v>31.46</v>
      </c>
      <c r="E339" s="43"/>
      <c r="F339" s="43">
        <v>13.226085582290001</v>
      </c>
      <c r="G339" s="119">
        <f t="shared" si="93"/>
        <v>416.09265241884344</v>
      </c>
      <c r="H339" s="142"/>
      <c r="I339" s="119">
        <f t="shared" si="94"/>
        <v>0</v>
      </c>
      <c r="J339" s="90">
        <f t="shared" si="91"/>
        <v>0</v>
      </c>
      <c r="K339" s="17">
        <f t="shared" si="95"/>
        <v>0</v>
      </c>
      <c r="L339" s="91">
        <f t="shared" si="92"/>
        <v>0</v>
      </c>
      <c r="M339" s="5"/>
      <c r="N339" s="159"/>
      <c r="P339" s="133"/>
    </row>
    <row r="340" spans="1:16" s="18" customFormat="1" ht="31.5" x14ac:dyDescent="0.2">
      <c r="A340" s="118" t="s">
        <v>414</v>
      </c>
      <c r="B340" s="4" t="s">
        <v>453</v>
      </c>
      <c r="C340" s="7" t="s">
        <v>274</v>
      </c>
      <c r="D340" s="42">
        <v>12</v>
      </c>
      <c r="E340" s="43"/>
      <c r="F340" s="43">
        <v>7.1526243466234982</v>
      </c>
      <c r="G340" s="119">
        <f t="shared" si="93"/>
        <v>85.831492159481982</v>
      </c>
      <c r="H340" s="142"/>
      <c r="I340" s="119">
        <f t="shared" si="94"/>
        <v>0</v>
      </c>
      <c r="J340" s="90">
        <f t="shared" si="91"/>
        <v>0</v>
      </c>
      <c r="K340" s="17">
        <f t="shared" si="95"/>
        <v>0</v>
      </c>
      <c r="L340" s="91">
        <f t="shared" si="92"/>
        <v>0</v>
      </c>
      <c r="M340" s="5"/>
      <c r="N340" s="159"/>
      <c r="P340" s="133"/>
    </row>
    <row r="341" spans="1:16" s="18" customFormat="1" ht="42" x14ac:dyDescent="0.2">
      <c r="A341" s="118" t="s">
        <v>415</v>
      </c>
      <c r="B341" s="4" t="s">
        <v>723</v>
      </c>
      <c r="C341" s="7" t="s">
        <v>274</v>
      </c>
      <c r="D341" s="42">
        <v>0</v>
      </c>
      <c r="E341" s="43"/>
      <c r="F341" s="43">
        <v>39.229868140722992</v>
      </c>
      <c r="G341" s="119">
        <f t="shared" si="93"/>
        <v>0</v>
      </c>
      <c r="H341" s="142"/>
      <c r="I341" s="119">
        <f t="shared" si="94"/>
        <v>0</v>
      </c>
      <c r="J341" s="90">
        <f t="shared" si="91"/>
        <v>0</v>
      </c>
      <c r="K341" s="17">
        <f t="shared" si="95"/>
        <v>0</v>
      </c>
      <c r="L341" s="91">
        <f t="shared" si="92"/>
        <v>0</v>
      </c>
      <c r="M341" s="5"/>
      <c r="N341" s="159"/>
      <c r="P341" s="133"/>
    </row>
    <row r="342" spans="1:16" s="18" customFormat="1" ht="31.5" x14ac:dyDescent="0.2">
      <c r="A342" s="118" t="s">
        <v>416</v>
      </c>
      <c r="B342" s="4" t="s">
        <v>451</v>
      </c>
      <c r="C342" s="7" t="s">
        <v>274</v>
      </c>
      <c r="D342" s="42">
        <v>4</v>
      </c>
      <c r="E342" s="43"/>
      <c r="F342" s="43">
        <v>11.169591336988001</v>
      </c>
      <c r="G342" s="119">
        <f t="shared" si="93"/>
        <v>44.678365347952003</v>
      </c>
      <c r="H342" s="142"/>
      <c r="I342" s="119">
        <f t="shared" si="94"/>
        <v>0</v>
      </c>
      <c r="J342" s="90">
        <f t="shared" si="91"/>
        <v>0</v>
      </c>
      <c r="K342" s="17">
        <f t="shared" si="95"/>
        <v>0</v>
      </c>
      <c r="L342" s="91">
        <f t="shared" si="92"/>
        <v>0</v>
      </c>
      <c r="M342" s="5"/>
      <c r="N342" s="159"/>
      <c r="P342" s="133"/>
    </row>
    <row r="343" spans="1:16" s="18" customFormat="1" ht="13.5" customHeight="1" x14ac:dyDescent="0.2">
      <c r="A343" s="118" t="s">
        <v>417</v>
      </c>
      <c r="B343" s="4" t="s">
        <v>724</v>
      </c>
      <c r="C343" s="7" t="s">
        <v>274</v>
      </c>
      <c r="D343" s="42">
        <v>9</v>
      </c>
      <c r="E343" s="43"/>
      <c r="F343" s="43">
        <v>21.134765511107002</v>
      </c>
      <c r="G343" s="119">
        <f t="shared" si="93"/>
        <v>190.21288959996301</v>
      </c>
      <c r="H343" s="142"/>
      <c r="I343" s="119">
        <f t="shared" si="94"/>
        <v>0</v>
      </c>
      <c r="J343" s="90">
        <f t="shared" si="91"/>
        <v>0</v>
      </c>
      <c r="K343" s="17">
        <f t="shared" si="95"/>
        <v>0</v>
      </c>
      <c r="L343" s="91">
        <f t="shared" si="92"/>
        <v>0</v>
      </c>
      <c r="M343" s="5"/>
      <c r="N343" s="159"/>
      <c r="P343" s="133"/>
    </row>
    <row r="344" spans="1:16" s="18" customFormat="1" ht="13.5" customHeight="1" x14ac:dyDescent="0.2">
      <c r="A344" s="118" t="s">
        <v>418</v>
      </c>
      <c r="B344" s="4" t="s">
        <v>725</v>
      </c>
      <c r="C344" s="7" t="s">
        <v>274</v>
      </c>
      <c r="D344" s="42">
        <v>4</v>
      </c>
      <c r="E344" s="43"/>
      <c r="F344" s="43">
        <v>6.7557012467029995</v>
      </c>
      <c r="G344" s="119">
        <f t="shared" ref="G344:G364" si="96">D344*F344</f>
        <v>27.022804986811998</v>
      </c>
      <c r="H344" s="142"/>
      <c r="I344" s="119">
        <f t="shared" si="94"/>
        <v>0</v>
      </c>
      <c r="J344" s="90">
        <f t="shared" si="91"/>
        <v>0</v>
      </c>
      <c r="K344" s="17">
        <f t="shared" si="95"/>
        <v>0</v>
      </c>
      <c r="L344" s="91">
        <f t="shared" si="92"/>
        <v>0</v>
      </c>
      <c r="M344" s="5"/>
      <c r="N344" s="159"/>
      <c r="P344" s="133"/>
    </row>
    <row r="345" spans="1:16" s="18" customFormat="1" ht="24" customHeight="1" x14ac:dyDescent="0.2">
      <c r="A345" s="118" t="s">
        <v>430</v>
      </c>
      <c r="B345" s="4" t="s">
        <v>726</v>
      </c>
      <c r="C345" s="7" t="s">
        <v>274</v>
      </c>
      <c r="D345" s="42">
        <v>4</v>
      </c>
      <c r="E345" s="43"/>
      <c r="F345" s="43">
        <v>20.4179671288144</v>
      </c>
      <c r="G345" s="119">
        <f t="shared" si="96"/>
        <v>81.6718685152576</v>
      </c>
      <c r="H345" s="142"/>
      <c r="I345" s="119">
        <f t="shared" si="94"/>
        <v>0</v>
      </c>
      <c r="J345" s="90">
        <f t="shared" si="91"/>
        <v>0</v>
      </c>
      <c r="K345" s="17">
        <f t="shared" si="95"/>
        <v>0</v>
      </c>
      <c r="L345" s="91">
        <f t="shared" si="92"/>
        <v>0</v>
      </c>
      <c r="M345" s="5"/>
      <c r="N345" s="159"/>
      <c r="P345" s="133"/>
    </row>
    <row r="346" spans="1:16" s="18" customFormat="1" ht="25.5" customHeight="1" x14ac:dyDescent="0.2">
      <c r="A346" s="118" t="s">
        <v>431</v>
      </c>
      <c r="B346" s="4" t="s">
        <v>727</v>
      </c>
      <c r="C346" s="7" t="s">
        <v>274</v>
      </c>
      <c r="D346" s="42">
        <v>10</v>
      </c>
      <c r="E346" s="43"/>
      <c r="F346" s="43">
        <v>14.962688329937</v>
      </c>
      <c r="G346" s="119">
        <f t="shared" si="96"/>
        <v>149.62688329937001</v>
      </c>
      <c r="H346" s="142"/>
      <c r="I346" s="119">
        <f t="shared" si="94"/>
        <v>0</v>
      </c>
      <c r="J346" s="90">
        <f t="shared" si="91"/>
        <v>0</v>
      </c>
      <c r="K346" s="17">
        <f t="shared" si="95"/>
        <v>0</v>
      </c>
      <c r="L346" s="91">
        <f t="shared" si="92"/>
        <v>0</v>
      </c>
      <c r="M346" s="5"/>
      <c r="N346" s="159"/>
      <c r="P346" s="133"/>
    </row>
    <row r="347" spans="1:16" s="18" customFormat="1" ht="21.75" customHeight="1" x14ac:dyDescent="0.2">
      <c r="A347" s="118" t="s">
        <v>432</v>
      </c>
      <c r="B347" s="4" t="s">
        <v>728</v>
      </c>
      <c r="C347" s="7" t="s">
        <v>274</v>
      </c>
      <c r="D347" s="42">
        <v>2</v>
      </c>
      <c r="E347" s="43"/>
      <c r="F347" s="43">
        <v>7.8714726251533067</v>
      </c>
      <c r="G347" s="119">
        <f t="shared" si="96"/>
        <v>15.742945250306613</v>
      </c>
      <c r="H347" s="142"/>
      <c r="I347" s="119">
        <f t="shared" si="94"/>
        <v>0</v>
      </c>
      <c r="J347" s="90">
        <f t="shared" si="91"/>
        <v>0</v>
      </c>
      <c r="K347" s="17">
        <f t="shared" si="95"/>
        <v>0</v>
      </c>
      <c r="L347" s="91">
        <f t="shared" si="92"/>
        <v>0</v>
      </c>
      <c r="M347" s="5"/>
      <c r="N347" s="159"/>
      <c r="P347" s="133"/>
    </row>
    <row r="348" spans="1:16" s="18" customFormat="1" ht="24.75" customHeight="1" x14ac:dyDescent="0.2">
      <c r="A348" s="118" t="s">
        <v>433</v>
      </c>
      <c r="B348" s="4" t="s">
        <v>450</v>
      </c>
      <c r="C348" s="7" t="s">
        <v>86</v>
      </c>
      <c r="D348" s="42">
        <v>24</v>
      </c>
      <c r="E348" s="43"/>
      <c r="F348" s="43">
        <v>21.096533477424995</v>
      </c>
      <c r="G348" s="119">
        <f t="shared" si="96"/>
        <v>506.31680345819984</v>
      </c>
      <c r="H348" s="142"/>
      <c r="I348" s="119">
        <f t="shared" si="94"/>
        <v>0</v>
      </c>
      <c r="J348" s="90">
        <f t="shared" si="91"/>
        <v>0</v>
      </c>
      <c r="K348" s="17">
        <f t="shared" si="95"/>
        <v>0</v>
      </c>
      <c r="L348" s="91">
        <f t="shared" si="92"/>
        <v>0</v>
      </c>
      <c r="M348" s="5"/>
      <c r="N348" s="159"/>
      <c r="P348" s="133"/>
    </row>
    <row r="349" spans="1:16" s="18" customFormat="1" ht="25.5" customHeight="1" x14ac:dyDescent="0.2">
      <c r="A349" s="118" t="s">
        <v>434</v>
      </c>
      <c r="B349" s="4" t="s">
        <v>729</v>
      </c>
      <c r="C349" s="7" t="s">
        <v>86</v>
      </c>
      <c r="D349" s="42">
        <v>124.41</v>
      </c>
      <c r="E349" s="43"/>
      <c r="F349" s="43">
        <v>3.8438328114449996</v>
      </c>
      <c r="G349" s="119">
        <f t="shared" si="96"/>
        <v>478.2112400718724</v>
      </c>
      <c r="H349" s="142"/>
      <c r="I349" s="119">
        <f t="shared" si="94"/>
        <v>0</v>
      </c>
      <c r="J349" s="90">
        <f t="shared" si="91"/>
        <v>0</v>
      </c>
      <c r="K349" s="17">
        <f t="shared" si="95"/>
        <v>0</v>
      </c>
      <c r="L349" s="91">
        <f t="shared" si="92"/>
        <v>0</v>
      </c>
      <c r="M349" s="5"/>
      <c r="N349" s="159"/>
      <c r="P349" s="133"/>
    </row>
    <row r="350" spans="1:16" s="18" customFormat="1" ht="25.5" customHeight="1" x14ac:dyDescent="0.2">
      <c r="A350" s="118" t="s">
        <v>435</v>
      </c>
      <c r="B350" s="4" t="s">
        <v>730</v>
      </c>
      <c r="C350" s="7" t="s">
        <v>86</v>
      </c>
      <c r="D350" s="42">
        <v>425.99</v>
      </c>
      <c r="E350" s="43"/>
      <c r="F350" s="43">
        <v>8.594856650201999</v>
      </c>
      <c r="G350" s="119">
        <f t="shared" si="96"/>
        <v>3661.3229844195498</v>
      </c>
      <c r="H350" s="142"/>
      <c r="I350" s="119">
        <f t="shared" si="94"/>
        <v>0</v>
      </c>
      <c r="J350" s="90">
        <f t="shared" si="91"/>
        <v>0</v>
      </c>
      <c r="K350" s="17">
        <f t="shared" si="95"/>
        <v>0</v>
      </c>
      <c r="L350" s="91">
        <f t="shared" si="92"/>
        <v>0</v>
      </c>
      <c r="M350" s="5"/>
      <c r="N350" s="159"/>
      <c r="P350" s="133"/>
    </row>
    <row r="351" spans="1:16" s="18" customFormat="1" ht="24" customHeight="1" x14ac:dyDescent="0.2">
      <c r="A351" s="118" t="s">
        <v>436</v>
      </c>
      <c r="B351" s="4" t="s">
        <v>731</v>
      </c>
      <c r="C351" s="7" t="s">
        <v>86</v>
      </c>
      <c r="D351" s="42">
        <v>1.25</v>
      </c>
      <c r="E351" s="43"/>
      <c r="F351" s="43">
        <v>10.997937253057648</v>
      </c>
      <c r="G351" s="119">
        <f t="shared" si="96"/>
        <v>13.74742156632206</v>
      </c>
      <c r="H351" s="142"/>
      <c r="I351" s="119">
        <f t="shared" si="94"/>
        <v>0</v>
      </c>
      <c r="J351" s="90">
        <f t="shared" si="91"/>
        <v>0</v>
      </c>
      <c r="K351" s="17">
        <f t="shared" si="95"/>
        <v>0</v>
      </c>
      <c r="L351" s="91">
        <f t="shared" si="92"/>
        <v>0</v>
      </c>
      <c r="M351" s="5"/>
      <c r="N351" s="159"/>
      <c r="P351" s="133"/>
    </row>
    <row r="352" spans="1:16" s="18" customFormat="1" ht="33.75" customHeight="1" x14ac:dyDescent="0.2">
      <c r="A352" s="118" t="s">
        <v>437</v>
      </c>
      <c r="B352" s="4" t="s">
        <v>732</v>
      </c>
      <c r="C352" s="7" t="s">
        <v>86</v>
      </c>
      <c r="D352" s="42">
        <v>124.41</v>
      </c>
      <c r="E352" s="43"/>
      <c r="F352" s="43">
        <v>7.9446418228929989</v>
      </c>
      <c r="G352" s="119">
        <f t="shared" si="96"/>
        <v>988.39288918611794</v>
      </c>
      <c r="H352" s="142"/>
      <c r="I352" s="119">
        <f t="shared" si="94"/>
        <v>0</v>
      </c>
      <c r="J352" s="90">
        <f t="shared" si="91"/>
        <v>0</v>
      </c>
      <c r="K352" s="17">
        <f t="shared" si="95"/>
        <v>0</v>
      </c>
      <c r="L352" s="91">
        <f t="shared" si="92"/>
        <v>0</v>
      </c>
      <c r="M352" s="5"/>
      <c r="N352" s="159"/>
      <c r="P352" s="133"/>
    </row>
    <row r="353" spans="1:18" s="18" customFormat="1" ht="32.25" customHeight="1" x14ac:dyDescent="0.2">
      <c r="A353" s="118" t="s">
        <v>438</v>
      </c>
      <c r="B353" s="4" t="s">
        <v>733</v>
      </c>
      <c r="C353" s="7" t="s">
        <v>86</v>
      </c>
      <c r="D353" s="42">
        <v>425.99</v>
      </c>
      <c r="E353" s="43"/>
      <c r="F353" s="43">
        <v>8.3694011584584977</v>
      </c>
      <c r="G353" s="119">
        <f t="shared" si="96"/>
        <v>3565.2811994917356</v>
      </c>
      <c r="H353" s="142"/>
      <c r="I353" s="119">
        <f t="shared" si="94"/>
        <v>0</v>
      </c>
      <c r="J353" s="90">
        <f t="shared" si="91"/>
        <v>0</v>
      </c>
      <c r="K353" s="17">
        <f t="shared" si="95"/>
        <v>0</v>
      </c>
      <c r="L353" s="91">
        <f t="shared" si="92"/>
        <v>0</v>
      </c>
      <c r="M353" s="5"/>
      <c r="N353" s="159"/>
      <c r="P353" s="133"/>
    </row>
    <row r="354" spans="1:18" s="18" customFormat="1" ht="24.75" customHeight="1" x14ac:dyDescent="0.2">
      <c r="A354" s="118" t="s">
        <v>439</v>
      </c>
      <c r="B354" s="4" t="s">
        <v>734</v>
      </c>
      <c r="C354" s="7" t="s">
        <v>86</v>
      </c>
      <c r="D354" s="42">
        <v>1.25</v>
      </c>
      <c r="E354" s="43"/>
      <c r="F354" s="43">
        <v>10.412059263201547</v>
      </c>
      <c r="G354" s="119">
        <f t="shared" si="96"/>
        <v>13.015074079001934</v>
      </c>
      <c r="H354" s="142"/>
      <c r="I354" s="119">
        <f t="shared" si="94"/>
        <v>0</v>
      </c>
      <c r="J354" s="90">
        <f t="shared" si="91"/>
        <v>0</v>
      </c>
      <c r="K354" s="17">
        <f t="shared" si="95"/>
        <v>0</v>
      </c>
      <c r="L354" s="91">
        <f t="shared" si="92"/>
        <v>0</v>
      </c>
      <c r="M354" s="5"/>
      <c r="N354" s="159"/>
      <c r="P354" s="133"/>
    </row>
    <row r="355" spans="1:18" s="18" customFormat="1" ht="30" customHeight="1" x14ac:dyDescent="0.2">
      <c r="A355" s="118" t="s">
        <v>440</v>
      </c>
      <c r="B355" s="4" t="s">
        <v>735</v>
      </c>
      <c r="C355" s="7" t="s">
        <v>86</v>
      </c>
      <c r="D355" s="42">
        <v>18.63</v>
      </c>
      <c r="E355" s="43"/>
      <c r="F355" s="43">
        <v>56.218926323729988</v>
      </c>
      <c r="G355" s="119">
        <f t="shared" si="96"/>
        <v>1047.3585974110897</v>
      </c>
      <c r="H355" s="142"/>
      <c r="I355" s="119">
        <f t="shared" si="94"/>
        <v>0</v>
      </c>
      <c r="J355" s="90">
        <f t="shared" si="91"/>
        <v>0</v>
      </c>
      <c r="K355" s="17">
        <f t="shared" si="95"/>
        <v>0</v>
      </c>
      <c r="L355" s="91">
        <f t="shared" si="92"/>
        <v>0</v>
      </c>
      <c r="M355" s="5"/>
      <c r="N355" s="159"/>
      <c r="P355" s="133"/>
    </row>
    <row r="356" spans="1:18" s="18" customFormat="1" ht="53.25" customHeight="1" x14ac:dyDescent="0.2">
      <c r="A356" s="118" t="s">
        <v>441</v>
      </c>
      <c r="B356" s="4" t="s">
        <v>736</v>
      </c>
      <c r="C356" s="7" t="s">
        <v>271</v>
      </c>
      <c r="D356" s="42">
        <v>0</v>
      </c>
      <c r="E356" s="43"/>
      <c r="F356" s="43">
        <v>264.50269680123688</v>
      </c>
      <c r="G356" s="119">
        <f t="shared" si="96"/>
        <v>0</v>
      </c>
      <c r="H356" s="142"/>
      <c r="I356" s="119">
        <f t="shared" si="94"/>
        <v>0</v>
      </c>
      <c r="J356" s="90">
        <f t="shared" si="91"/>
        <v>0</v>
      </c>
      <c r="K356" s="17">
        <f t="shared" si="95"/>
        <v>0</v>
      </c>
      <c r="L356" s="91">
        <f t="shared" si="92"/>
        <v>0</v>
      </c>
      <c r="M356" s="5"/>
      <c r="N356" s="159"/>
      <c r="P356" s="133"/>
    </row>
    <row r="357" spans="1:18" s="18" customFormat="1" ht="28.5" customHeight="1" x14ac:dyDescent="0.2">
      <c r="A357" s="118" t="s">
        <v>442</v>
      </c>
      <c r="B357" s="4" t="s">
        <v>737</v>
      </c>
      <c r="C357" s="7" t="s">
        <v>271</v>
      </c>
      <c r="D357" s="42">
        <v>2.72</v>
      </c>
      <c r="E357" s="43"/>
      <c r="F357" s="43">
        <v>308.97879237158497</v>
      </c>
      <c r="G357" s="119">
        <f t="shared" si="96"/>
        <v>840.42231525071122</v>
      </c>
      <c r="H357" s="142"/>
      <c r="I357" s="119">
        <f t="shared" si="94"/>
        <v>0</v>
      </c>
      <c r="J357" s="90">
        <f t="shared" si="91"/>
        <v>0</v>
      </c>
      <c r="K357" s="17">
        <f t="shared" si="95"/>
        <v>0</v>
      </c>
      <c r="L357" s="91">
        <f t="shared" si="92"/>
        <v>0</v>
      </c>
      <c r="M357" s="5"/>
      <c r="N357" s="159"/>
      <c r="P357" s="133"/>
    </row>
    <row r="358" spans="1:18" s="18" customFormat="1" ht="17.25" customHeight="1" x14ac:dyDescent="0.2">
      <c r="A358" s="118" t="s">
        <v>443</v>
      </c>
      <c r="B358" s="4" t="s">
        <v>738</v>
      </c>
      <c r="C358" s="7" t="s">
        <v>274</v>
      </c>
      <c r="D358" s="42">
        <v>24</v>
      </c>
      <c r="E358" s="43"/>
      <c r="F358" s="43">
        <v>31.306306185599997</v>
      </c>
      <c r="G358" s="119">
        <f t="shared" si="96"/>
        <v>751.35134845439995</v>
      </c>
      <c r="H358" s="142"/>
      <c r="I358" s="119">
        <f t="shared" si="94"/>
        <v>0</v>
      </c>
      <c r="J358" s="90">
        <f t="shared" si="91"/>
        <v>0</v>
      </c>
      <c r="K358" s="17">
        <f t="shared" si="95"/>
        <v>0</v>
      </c>
      <c r="L358" s="91">
        <f t="shared" si="92"/>
        <v>0</v>
      </c>
      <c r="M358" s="5"/>
      <c r="N358" s="159"/>
      <c r="P358" s="133"/>
    </row>
    <row r="359" spans="1:18" s="18" customFormat="1" ht="25.5" customHeight="1" x14ac:dyDescent="0.2">
      <c r="A359" s="118" t="s">
        <v>444</v>
      </c>
      <c r="B359" s="4" t="s">
        <v>739</v>
      </c>
      <c r="C359" s="7" t="s">
        <v>86</v>
      </c>
      <c r="D359" s="42">
        <v>15.04</v>
      </c>
      <c r="E359" s="43"/>
      <c r="F359" s="43">
        <v>4.61042562497635</v>
      </c>
      <c r="G359" s="119">
        <f t="shared" si="96"/>
        <v>69.340801399644306</v>
      </c>
      <c r="H359" s="142"/>
      <c r="I359" s="119">
        <f t="shared" si="94"/>
        <v>0</v>
      </c>
      <c r="J359" s="90">
        <f t="shared" si="91"/>
        <v>0</v>
      </c>
      <c r="K359" s="17">
        <f t="shared" si="95"/>
        <v>0</v>
      </c>
      <c r="L359" s="91">
        <f t="shared" si="92"/>
        <v>0</v>
      </c>
      <c r="M359" s="5"/>
      <c r="N359" s="159"/>
      <c r="P359" s="133"/>
    </row>
    <row r="360" spans="1:18" s="18" customFormat="1" ht="23.25" customHeight="1" x14ac:dyDescent="0.2">
      <c r="A360" s="118" t="s">
        <v>445</v>
      </c>
      <c r="B360" s="4" t="s">
        <v>740</v>
      </c>
      <c r="C360" s="7" t="s">
        <v>274</v>
      </c>
      <c r="D360" s="42">
        <v>8</v>
      </c>
      <c r="E360" s="43"/>
      <c r="F360" s="43">
        <v>4.2480221598028001</v>
      </c>
      <c r="G360" s="119">
        <f t="shared" si="96"/>
        <v>33.984177278422401</v>
      </c>
      <c r="H360" s="142"/>
      <c r="I360" s="119">
        <f t="shared" si="94"/>
        <v>0</v>
      </c>
      <c r="J360" s="90">
        <f t="shared" si="91"/>
        <v>0</v>
      </c>
      <c r="K360" s="17">
        <f t="shared" si="95"/>
        <v>0</v>
      </c>
      <c r="L360" s="91">
        <f t="shared" si="92"/>
        <v>0</v>
      </c>
      <c r="M360" s="5"/>
      <c r="N360" s="159"/>
      <c r="P360" s="133"/>
    </row>
    <row r="361" spans="1:18" s="18" customFormat="1" ht="47.25" customHeight="1" x14ac:dyDescent="0.2">
      <c r="A361" s="118" t="s">
        <v>446</v>
      </c>
      <c r="B361" s="4" t="s">
        <v>741</v>
      </c>
      <c r="C361" s="7" t="s">
        <v>274</v>
      </c>
      <c r="D361" s="42">
        <v>1</v>
      </c>
      <c r="E361" s="43"/>
      <c r="F361" s="43">
        <v>1865.6621661160102</v>
      </c>
      <c r="G361" s="119">
        <f t="shared" si="96"/>
        <v>1865.6621661160102</v>
      </c>
      <c r="H361" s="142"/>
      <c r="I361" s="119">
        <f t="shared" si="94"/>
        <v>0</v>
      </c>
      <c r="J361" s="90">
        <f t="shared" si="91"/>
        <v>0</v>
      </c>
      <c r="K361" s="17">
        <f t="shared" si="95"/>
        <v>0</v>
      </c>
      <c r="L361" s="91">
        <f t="shared" si="92"/>
        <v>0</v>
      </c>
      <c r="M361" s="5"/>
      <c r="N361" s="159"/>
      <c r="P361" s="133"/>
    </row>
    <row r="362" spans="1:18" s="18" customFormat="1" ht="25.5" customHeight="1" x14ac:dyDescent="0.2">
      <c r="A362" s="118" t="s">
        <v>447</v>
      </c>
      <c r="B362" s="4" t="s">
        <v>742</v>
      </c>
      <c r="C362" s="7" t="s">
        <v>271</v>
      </c>
      <c r="D362" s="42">
        <v>84.19</v>
      </c>
      <c r="E362" s="43"/>
      <c r="F362" s="43">
        <v>100.23071742562499</v>
      </c>
      <c r="G362" s="119">
        <f t="shared" si="96"/>
        <v>8438.4241000633683</v>
      </c>
      <c r="H362" s="142"/>
      <c r="I362" s="119">
        <f t="shared" si="94"/>
        <v>0</v>
      </c>
      <c r="J362" s="90">
        <f t="shared" si="91"/>
        <v>0</v>
      </c>
      <c r="K362" s="17">
        <f t="shared" si="95"/>
        <v>0</v>
      </c>
      <c r="L362" s="91">
        <f t="shared" si="92"/>
        <v>0</v>
      </c>
      <c r="M362" s="5"/>
      <c r="N362" s="159"/>
      <c r="P362" s="133"/>
    </row>
    <row r="363" spans="1:18" s="18" customFormat="1" ht="25.5" customHeight="1" x14ac:dyDescent="0.2">
      <c r="A363" s="118" t="s">
        <v>448</v>
      </c>
      <c r="B363" s="4" t="s">
        <v>743</v>
      </c>
      <c r="C363" s="7" t="s">
        <v>86</v>
      </c>
      <c r="D363" s="42">
        <v>23.7</v>
      </c>
      <c r="E363" s="43"/>
      <c r="F363" s="43">
        <v>15.55610405</v>
      </c>
      <c r="G363" s="119">
        <f t="shared" si="96"/>
        <v>368.67966598499999</v>
      </c>
      <c r="H363" s="142"/>
      <c r="I363" s="119">
        <f t="shared" si="94"/>
        <v>0</v>
      </c>
      <c r="J363" s="90">
        <f t="shared" si="91"/>
        <v>0</v>
      </c>
      <c r="K363" s="17">
        <f t="shared" si="95"/>
        <v>0</v>
      </c>
      <c r="L363" s="91">
        <f t="shared" si="92"/>
        <v>0</v>
      </c>
      <c r="M363" s="5"/>
      <c r="N363" s="159"/>
    </row>
    <row r="364" spans="1:18" s="18" customFormat="1" ht="23.25" customHeight="1" x14ac:dyDescent="0.2">
      <c r="A364" s="118" t="s">
        <v>449</v>
      </c>
      <c r="B364" s="4" t="s">
        <v>457</v>
      </c>
      <c r="C364" s="7" t="s">
        <v>274</v>
      </c>
      <c r="D364" s="42">
        <v>1</v>
      </c>
      <c r="E364" s="43"/>
      <c r="F364" s="43">
        <v>6200.6762899000005</v>
      </c>
      <c r="G364" s="119">
        <f t="shared" si="96"/>
        <v>6200.6762899000005</v>
      </c>
      <c r="H364" s="142"/>
      <c r="I364" s="119">
        <f t="shared" si="94"/>
        <v>0</v>
      </c>
      <c r="J364" s="90">
        <f t="shared" si="91"/>
        <v>0</v>
      </c>
      <c r="K364" s="17">
        <f t="shared" si="95"/>
        <v>0</v>
      </c>
      <c r="L364" s="91">
        <f t="shared" si="92"/>
        <v>0</v>
      </c>
      <c r="M364" s="5"/>
      <c r="N364" s="159"/>
    </row>
    <row r="365" spans="1:18" ht="20.100000000000001" customHeight="1" thickBot="1" x14ac:dyDescent="0.25">
      <c r="A365" s="123"/>
      <c r="B365" s="124" t="s">
        <v>51</v>
      </c>
      <c r="C365" s="125"/>
      <c r="D365" s="125"/>
      <c r="E365" s="126"/>
      <c r="F365" s="126"/>
      <c r="G365" s="127">
        <f>G12+G29+G34+G49+G71+G80+G87+G89+G134+G148+G157+G168+G184+G201+G225+G231+G250+G261+G269+G279+G290+G295+G311+G321+G323</f>
        <v>2363720.7138518612</v>
      </c>
      <c r="H365" s="129"/>
      <c r="I365" s="127">
        <f>I12+I29+I34+I49+I71+I80+I87+I89+I134+I148+I157+I168+I184+I201+I225+I231+I250+I261+I269+I279+I290+I295+I311+I321+I323</f>
        <v>83980.163787323763</v>
      </c>
      <c r="J365" s="93"/>
      <c r="K365" s="94">
        <f>K12+K29+K34+K49+K71+K80+K87+K89+K134+K148+K157+K168+K184+K201+K225+K231+K250+K261+K269+K279+K290+K295+K311+K321+K323</f>
        <v>83980.163787323763</v>
      </c>
      <c r="L365" s="95">
        <f>K365/G365</f>
        <v>3.5528801391460398E-2</v>
      </c>
      <c r="M365" s="5"/>
      <c r="N365" s="160"/>
      <c r="R365" s="162">
        <f>SUM(R49:R364)</f>
        <v>0</v>
      </c>
    </row>
    <row r="366" spans="1:18" ht="18.75" customHeight="1" x14ac:dyDescent="0.2">
      <c r="A366" s="9"/>
      <c r="B366" s="10"/>
      <c r="C366" s="11"/>
      <c r="D366" s="11"/>
      <c r="E366" s="12"/>
      <c r="F366" s="12"/>
      <c r="G366" s="13"/>
      <c r="H366" s="13"/>
      <c r="I366" s="13"/>
      <c r="J366" s="13"/>
      <c r="K366" s="13"/>
      <c r="L366" s="83"/>
    </row>
    <row r="367" spans="1:18" ht="24.95" customHeight="1" x14ac:dyDescent="0.2">
      <c r="A367" s="177" t="s">
        <v>267</v>
      </c>
      <c r="B367" s="177"/>
      <c r="C367" s="177"/>
      <c r="D367" s="177"/>
      <c r="E367" s="178">
        <f>G365</f>
        <v>2363720.7138518612</v>
      </c>
      <c r="F367" s="178"/>
      <c r="G367" s="178"/>
      <c r="H367" s="84"/>
      <c r="I367" s="84"/>
      <c r="J367" s="141"/>
      <c r="K367" s="156"/>
      <c r="L367" s="33"/>
      <c r="N367" s="242"/>
    </row>
    <row r="368" spans="1:18" ht="35.25" customHeight="1" x14ac:dyDescent="0.2">
      <c r="A368" s="166" t="s">
        <v>266</v>
      </c>
      <c r="B368" s="166"/>
      <c r="C368" s="166"/>
      <c r="D368" s="166"/>
      <c r="E368" s="176">
        <f>I365</f>
        <v>83980.163787323763</v>
      </c>
      <c r="F368" s="176"/>
      <c r="G368" s="99">
        <f>E368/E367</f>
        <v>3.5528801391460398E-2</v>
      </c>
      <c r="H368" s="85"/>
      <c r="I368" s="85"/>
      <c r="J368" s="154"/>
      <c r="K368" s="157"/>
      <c r="L368" s="6"/>
      <c r="M368" s="1"/>
    </row>
    <row r="369" spans="1:13" ht="24.95" customHeight="1" x14ac:dyDescent="0.2">
      <c r="A369" s="175" t="s">
        <v>268</v>
      </c>
      <c r="B369" s="175"/>
      <c r="C369" s="175"/>
      <c r="D369" s="175"/>
      <c r="E369" s="165">
        <f>K365</f>
        <v>83980.163787323763</v>
      </c>
      <c r="F369" s="165"/>
      <c r="G369" s="96">
        <f>E369/E367</f>
        <v>3.5528801391460398E-2</v>
      </c>
      <c r="H369" s="81"/>
      <c r="I369" s="81"/>
      <c r="J369" s="97"/>
      <c r="K369" s="152"/>
      <c r="L369" s="2"/>
      <c r="M369" s="1"/>
    </row>
    <row r="370" spans="1:13" ht="24.95" customHeight="1" x14ac:dyDescent="0.2">
      <c r="A370" s="164" t="s">
        <v>270</v>
      </c>
      <c r="B370" s="164"/>
      <c r="C370" s="164"/>
      <c r="D370" s="164"/>
      <c r="E370" s="163">
        <f>E367-E369</f>
        <v>2279740.5500645372</v>
      </c>
      <c r="F370" s="163"/>
      <c r="G370" s="98">
        <f>E370/E367</f>
        <v>0.96447119860853947</v>
      </c>
      <c r="H370" s="82"/>
      <c r="I370" s="82"/>
      <c r="J370" s="82"/>
      <c r="K370" s="82"/>
      <c r="L370" s="2"/>
      <c r="M370" s="1"/>
    </row>
    <row r="371" spans="1:13" ht="24.75" customHeight="1" x14ac:dyDescent="0.2">
      <c r="A371" s="196" t="s">
        <v>269</v>
      </c>
      <c r="B371" s="197"/>
      <c r="C371" s="198" t="s">
        <v>744</v>
      </c>
      <c r="D371" s="198"/>
      <c r="E371" s="198"/>
      <c r="F371" s="198"/>
      <c r="G371" s="199"/>
      <c r="K371" s="158"/>
    </row>
    <row r="376" spans="1:13" x14ac:dyDescent="0.2">
      <c r="B376" s="143"/>
      <c r="C376" s="144"/>
      <c r="D376" s="145"/>
      <c r="E376" s="146"/>
    </row>
    <row r="377" spans="1:13" x14ac:dyDescent="0.2">
      <c r="B377" s="143"/>
      <c r="C377" s="144"/>
      <c r="D377" s="145"/>
      <c r="E377" s="146"/>
    </row>
    <row r="378" spans="1:13" x14ac:dyDescent="0.2">
      <c r="B378" s="143"/>
      <c r="C378" s="202"/>
      <c r="D378" s="202"/>
      <c r="E378" s="146"/>
    </row>
    <row r="379" spans="1:13" x14ac:dyDescent="0.2">
      <c r="B379" s="80"/>
      <c r="C379" s="202"/>
      <c r="D379" s="202"/>
      <c r="E379" s="146"/>
    </row>
    <row r="380" spans="1:13" x14ac:dyDescent="0.2">
      <c r="B380" s="143"/>
      <c r="C380" s="203"/>
      <c r="D380" s="203"/>
      <c r="E380" s="146"/>
    </row>
    <row r="381" spans="1:13" x14ac:dyDescent="0.2">
      <c r="B381" s="80"/>
      <c r="C381" s="202"/>
      <c r="D381" s="202"/>
      <c r="E381" s="146"/>
    </row>
    <row r="382" spans="1:13" x14ac:dyDescent="0.2">
      <c r="B382" s="80"/>
      <c r="C382" s="204"/>
      <c r="D382" s="202"/>
      <c r="E382" s="146"/>
      <c r="G382" s="200"/>
      <c r="H382" s="200"/>
      <c r="I382" s="200"/>
    </row>
    <row r="383" spans="1:13" x14ac:dyDescent="0.2">
      <c r="B383" s="143"/>
      <c r="C383" s="201"/>
      <c r="D383" s="201"/>
      <c r="E383" s="146"/>
    </row>
  </sheetData>
  <mergeCells count="28">
    <mergeCell ref="G382:I382"/>
    <mergeCell ref="C383:D383"/>
    <mergeCell ref="C378:D378"/>
    <mergeCell ref="C379:D379"/>
    <mergeCell ref="C380:D380"/>
    <mergeCell ref="C381:D381"/>
    <mergeCell ref="C382:D382"/>
    <mergeCell ref="A6:G6"/>
    <mergeCell ref="A7:G7"/>
    <mergeCell ref="A9:G10"/>
    <mergeCell ref="H10:I10"/>
    <mergeCell ref="A371:B371"/>
    <mergeCell ref="C371:G371"/>
    <mergeCell ref="B1:E1"/>
    <mergeCell ref="B2:E2"/>
    <mergeCell ref="B3:E3"/>
    <mergeCell ref="A4:G4"/>
    <mergeCell ref="A5:G5"/>
    <mergeCell ref="E370:F370"/>
    <mergeCell ref="A370:D370"/>
    <mergeCell ref="E369:F369"/>
    <mergeCell ref="A368:D368"/>
    <mergeCell ref="J9:L10"/>
    <mergeCell ref="H9:I9"/>
    <mergeCell ref="A369:D369"/>
    <mergeCell ref="E368:F368"/>
    <mergeCell ref="A367:D367"/>
    <mergeCell ref="E367:G367"/>
  </mergeCells>
  <conditionalFormatting sqref="L13:L28">
    <cfRule type="cellIs" dxfId="49" priority="221" operator="equal">
      <formula>1</formula>
    </cfRule>
    <cfRule type="cellIs" dxfId="48" priority="222" operator="greaterThan">
      <formula>1</formula>
    </cfRule>
  </conditionalFormatting>
  <conditionalFormatting sqref="L30:L33">
    <cfRule type="cellIs" dxfId="47" priority="49" operator="equal">
      <formula>1</formula>
    </cfRule>
    <cfRule type="cellIs" dxfId="46" priority="50" operator="greaterThan">
      <formula>1</formula>
    </cfRule>
  </conditionalFormatting>
  <conditionalFormatting sqref="L35:L48">
    <cfRule type="cellIs" dxfId="45" priority="47" operator="equal">
      <formula>1</formula>
    </cfRule>
    <cfRule type="cellIs" dxfId="44" priority="48" operator="greaterThan">
      <formula>1</formula>
    </cfRule>
  </conditionalFormatting>
  <conditionalFormatting sqref="L50:L70">
    <cfRule type="cellIs" dxfId="43" priority="45" operator="equal">
      <formula>1</formula>
    </cfRule>
    <cfRule type="cellIs" dxfId="42" priority="46" operator="greaterThan">
      <formula>1</formula>
    </cfRule>
  </conditionalFormatting>
  <conditionalFormatting sqref="L72:L79">
    <cfRule type="cellIs" dxfId="41" priority="43" operator="equal">
      <formula>1</formula>
    </cfRule>
    <cfRule type="cellIs" dxfId="40" priority="44" operator="greaterThan">
      <formula>1</formula>
    </cfRule>
  </conditionalFormatting>
  <conditionalFormatting sqref="L81:L86">
    <cfRule type="cellIs" dxfId="39" priority="41" operator="equal">
      <formula>1</formula>
    </cfRule>
    <cfRule type="cellIs" dxfId="38" priority="42" operator="greaterThan">
      <formula>1</formula>
    </cfRule>
  </conditionalFormatting>
  <conditionalFormatting sqref="L88">
    <cfRule type="cellIs" dxfId="37" priority="39" operator="equal">
      <formula>1</formula>
    </cfRule>
    <cfRule type="cellIs" dxfId="36" priority="40" operator="greaterThan">
      <formula>1</formula>
    </cfRule>
  </conditionalFormatting>
  <conditionalFormatting sqref="L90:L133">
    <cfRule type="cellIs" dxfId="35" priority="37" operator="equal">
      <formula>1</formula>
    </cfRule>
    <cfRule type="cellIs" dxfId="34" priority="38" operator="greaterThan">
      <formula>1</formula>
    </cfRule>
  </conditionalFormatting>
  <conditionalFormatting sqref="L135:L147">
    <cfRule type="cellIs" dxfId="33" priority="35" operator="equal">
      <formula>1</formula>
    </cfRule>
    <cfRule type="cellIs" dxfId="32" priority="36" operator="greaterThan">
      <formula>1</formula>
    </cfRule>
  </conditionalFormatting>
  <conditionalFormatting sqref="L149:L156">
    <cfRule type="cellIs" dxfId="31" priority="33" operator="equal">
      <formula>1</formula>
    </cfRule>
    <cfRule type="cellIs" dxfId="30" priority="34" operator="greaterThan">
      <formula>1</formula>
    </cfRule>
  </conditionalFormatting>
  <conditionalFormatting sqref="L158:L167">
    <cfRule type="cellIs" dxfId="29" priority="31" operator="equal">
      <formula>1</formula>
    </cfRule>
    <cfRule type="cellIs" dxfId="28" priority="32" operator="greaterThan">
      <formula>1</formula>
    </cfRule>
  </conditionalFormatting>
  <conditionalFormatting sqref="L169:L183">
    <cfRule type="cellIs" dxfId="27" priority="29" operator="equal">
      <formula>1</formula>
    </cfRule>
    <cfRule type="cellIs" dxfId="26" priority="30" operator="greaterThan">
      <formula>1</formula>
    </cfRule>
  </conditionalFormatting>
  <conditionalFormatting sqref="L185:L200">
    <cfRule type="cellIs" dxfId="25" priority="27" operator="equal">
      <formula>1</formula>
    </cfRule>
    <cfRule type="cellIs" dxfId="24" priority="28" operator="greaterThan">
      <formula>1</formula>
    </cfRule>
  </conditionalFormatting>
  <conditionalFormatting sqref="L202:L224">
    <cfRule type="cellIs" dxfId="23" priority="25" operator="equal">
      <formula>1</formula>
    </cfRule>
    <cfRule type="cellIs" dxfId="22" priority="26" operator="greaterThan">
      <formula>1</formula>
    </cfRule>
  </conditionalFormatting>
  <conditionalFormatting sqref="L226:L230">
    <cfRule type="cellIs" dxfId="21" priority="23" operator="equal">
      <formula>1</formula>
    </cfRule>
    <cfRule type="cellIs" dxfId="20" priority="24" operator="greaterThan">
      <formula>1</formula>
    </cfRule>
  </conditionalFormatting>
  <conditionalFormatting sqref="L232:L249">
    <cfRule type="cellIs" dxfId="19" priority="21" operator="equal">
      <formula>1</formula>
    </cfRule>
    <cfRule type="cellIs" dxfId="18" priority="22" operator="greaterThan">
      <formula>1</formula>
    </cfRule>
  </conditionalFormatting>
  <conditionalFormatting sqref="L251:L260">
    <cfRule type="cellIs" dxfId="17" priority="19" operator="equal">
      <formula>1</formula>
    </cfRule>
    <cfRule type="cellIs" dxfId="16" priority="20" operator="greaterThan">
      <formula>1</formula>
    </cfRule>
  </conditionalFormatting>
  <conditionalFormatting sqref="L262:L268">
    <cfRule type="cellIs" dxfId="15" priority="17" operator="equal">
      <formula>1</formula>
    </cfRule>
    <cfRule type="cellIs" dxfId="14" priority="18" operator="greaterThan">
      <formula>1</formula>
    </cfRule>
  </conditionalFormatting>
  <conditionalFormatting sqref="L270:L278">
    <cfRule type="cellIs" dxfId="13" priority="15" operator="equal">
      <formula>1</formula>
    </cfRule>
    <cfRule type="cellIs" dxfId="12" priority="16" operator="greaterThan">
      <formula>1</formula>
    </cfRule>
  </conditionalFormatting>
  <conditionalFormatting sqref="L280:L289">
    <cfRule type="cellIs" dxfId="11" priority="13" operator="equal">
      <formula>1</formula>
    </cfRule>
    <cfRule type="cellIs" dxfId="10" priority="14" operator="greaterThan">
      <formula>1</formula>
    </cfRule>
  </conditionalFormatting>
  <conditionalFormatting sqref="L291:L294">
    <cfRule type="cellIs" dxfId="9" priority="11" operator="equal">
      <formula>1</formula>
    </cfRule>
    <cfRule type="cellIs" dxfId="8" priority="12" operator="greaterThan">
      <formula>1</formula>
    </cfRule>
  </conditionalFormatting>
  <conditionalFormatting sqref="L296:L310">
    <cfRule type="cellIs" dxfId="7" priority="9" operator="equal">
      <formula>1</formula>
    </cfRule>
    <cfRule type="cellIs" dxfId="6" priority="10" operator="greaterThan">
      <formula>1</formula>
    </cfRule>
  </conditionalFormatting>
  <conditionalFormatting sqref="L312:L320">
    <cfRule type="cellIs" dxfId="5" priority="7" operator="equal">
      <formula>1</formula>
    </cfRule>
    <cfRule type="cellIs" dxfId="4" priority="8" operator="greaterThan">
      <formula>1</formula>
    </cfRule>
  </conditionalFormatting>
  <conditionalFormatting sqref="L322">
    <cfRule type="cellIs" dxfId="3" priority="5" operator="equal">
      <formula>1</formula>
    </cfRule>
    <cfRule type="cellIs" dxfId="2" priority="6" operator="greaterThan">
      <formula>1</formula>
    </cfRule>
  </conditionalFormatting>
  <conditionalFormatting sqref="L324:L364">
    <cfRule type="cellIs" dxfId="1" priority="3" operator="equal">
      <formula>1</formula>
    </cfRule>
    <cfRule type="cellIs" dxfId="0" priority="4" operator="greaterThan">
      <formula>1</formula>
    </cfRule>
  </conditionalFormatting>
  <printOptions horizontalCentered="1"/>
  <pageMargins left="0.51181102362204722" right="0.27559055118110237" top="0.39370078740157483" bottom="0.59055118110236227" header="0.98425196850393704" footer="0.62992125984251968"/>
  <pageSetup paperSize="9" scale="75" fitToHeight="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C77"/>
  <sheetViews>
    <sheetView topLeftCell="A7" zoomScale="115" zoomScaleNormal="115" workbookViewId="0">
      <selection activeCell="AD34" sqref="AD34"/>
    </sheetView>
  </sheetViews>
  <sheetFormatPr defaultRowHeight="14.25" x14ac:dyDescent="0.2"/>
  <cols>
    <col min="1" max="1" width="9.140625" style="108"/>
    <col min="2" max="2" width="33.7109375" style="108" customWidth="1"/>
    <col min="3" max="3" width="15.140625" style="109" customWidth="1"/>
    <col min="4" max="9" width="10.7109375" style="108" hidden="1" customWidth="1"/>
    <col min="10" max="10" width="11.85546875" style="108" hidden="1" customWidth="1"/>
    <col min="11" max="11" width="11" style="108" hidden="1" customWidth="1"/>
    <col min="12" max="13" width="10.7109375" style="108" hidden="1" customWidth="1"/>
    <col min="14" max="14" width="10.7109375" style="108" customWidth="1"/>
    <col min="15" max="16" width="10.7109375" style="108" hidden="1" customWidth="1"/>
    <col min="17" max="17" width="10.85546875" style="108" hidden="1" customWidth="1"/>
    <col min="18" max="18" width="10.42578125" style="108" hidden="1" customWidth="1"/>
    <col min="19" max="19" width="11.5703125" style="108" hidden="1" customWidth="1"/>
    <col min="20" max="20" width="11" style="108" hidden="1" customWidth="1"/>
    <col min="21" max="21" width="10.85546875" style="108" customWidth="1"/>
    <col min="22" max="23" width="10.42578125" style="108" bestFit="1" customWidth="1"/>
    <col min="24" max="24" width="10.5703125" style="108" customWidth="1"/>
    <col min="25" max="25" width="11.5703125" style="108" customWidth="1"/>
    <col min="26" max="26" width="10.42578125" style="108" bestFit="1" customWidth="1"/>
    <col min="27" max="27" width="12" style="108" customWidth="1"/>
    <col min="28" max="28" width="10.42578125" style="108" bestFit="1" customWidth="1"/>
    <col min="29" max="16384" width="9.140625" style="108"/>
  </cols>
  <sheetData>
    <row r="1" spans="1:29" s="45" customFormat="1" ht="13.5" customHeight="1" x14ac:dyDescent="0.2">
      <c r="A1" s="24"/>
      <c r="B1" s="25"/>
      <c r="C1" s="44"/>
      <c r="D1" s="26"/>
      <c r="E1" s="29"/>
      <c r="F1" s="29"/>
      <c r="G1" s="29"/>
      <c r="H1" s="29"/>
      <c r="I1" s="29"/>
      <c r="J1" s="29"/>
      <c r="K1" s="29"/>
      <c r="L1" s="29"/>
      <c r="M1" s="29"/>
      <c r="N1" s="29"/>
      <c r="O1" s="29"/>
      <c r="P1" s="29"/>
    </row>
    <row r="2" spans="1:29" s="45" customFormat="1" ht="13.5" customHeight="1" x14ac:dyDescent="0.2">
      <c r="A2" s="210" t="s">
        <v>54</v>
      </c>
      <c r="B2" s="211"/>
      <c r="C2" s="211"/>
      <c r="D2" s="212"/>
      <c r="E2" s="30"/>
      <c r="F2" s="30"/>
      <c r="G2" s="30"/>
      <c r="H2" s="30"/>
      <c r="I2" s="29"/>
      <c r="J2" s="29"/>
      <c r="K2" s="29"/>
      <c r="L2" s="30"/>
      <c r="M2" s="30"/>
      <c r="N2" s="30"/>
      <c r="O2" s="30"/>
      <c r="P2" s="29"/>
    </row>
    <row r="3" spans="1:29" s="45" customFormat="1" ht="33" customHeight="1" x14ac:dyDescent="0.2">
      <c r="A3" s="213" t="str">
        <f>'PLANILHA DE MEDIÇÃO'!A4:G4</f>
        <v>Obra: Construção do Bloco Administrativo e Salas de Aula do Curso de Medicina (bloco B)</v>
      </c>
      <c r="B3" s="214"/>
      <c r="C3" s="214"/>
      <c r="D3" s="215"/>
      <c r="E3" s="31"/>
      <c r="F3" s="31"/>
      <c r="G3" s="31"/>
      <c r="H3" s="31"/>
      <c r="I3" s="29"/>
      <c r="J3" s="29"/>
      <c r="K3" s="150"/>
      <c r="L3" s="31"/>
      <c r="M3" s="31"/>
      <c r="N3" s="31"/>
      <c r="O3" s="31"/>
      <c r="P3" s="29"/>
    </row>
    <row r="4" spans="1:29" s="45" customFormat="1" ht="12.75" x14ac:dyDescent="0.2">
      <c r="A4" s="216" t="str">
        <f>'PLANILHA DE MEDIÇÃO'!A5:G5</f>
        <v>Local: UFERSA - Campus Mossoró - RN</v>
      </c>
      <c r="B4" s="217"/>
      <c r="C4" s="217"/>
      <c r="D4" s="218"/>
      <c r="E4" s="31"/>
      <c r="F4" s="31"/>
      <c r="G4" s="31"/>
      <c r="H4" s="31"/>
      <c r="I4" s="102"/>
      <c r="J4" s="139"/>
      <c r="K4" s="102"/>
      <c r="L4" s="31"/>
      <c r="M4" s="31"/>
      <c r="N4" s="31"/>
      <c r="O4" s="31"/>
      <c r="P4" s="102"/>
    </row>
    <row r="5" spans="1:29" s="45" customFormat="1" ht="15" customHeight="1" x14ac:dyDescent="0.2">
      <c r="A5" s="216" t="str">
        <f>'PLANILHA DE MEDIÇÃO'!A6:G6</f>
        <v>Licitação RDC Eletrônico n° 01/2019</v>
      </c>
      <c r="B5" s="217"/>
      <c r="C5" s="217"/>
      <c r="D5" s="218"/>
      <c r="E5" s="31"/>
      <c r="F5" s="31"/>
      <c r="G5" s="31"/>
      <c r="H5" s="70"/>
      <c r="I5" s="139"/>
      <c r="J5" s="139"/>
      <c r="K5" s="102"/>
      <c r="L5" s="31"/>
      <c r="M5" s="31"/>
      <c r="N5" s="70"/>
      <c r="O5" s="31"/>
      <c r="P5" s="102"/>
    </row>
    <row r="6" spans="1:29" s="45" customFormat="1" ht="15" customHeight="1" x14ac:dyDescent="0.2">
      <c r="A6" s="216" t="str">
        <f>'PLANILHA DE MEDIÇÃO'!A7:G7</f>
        <v>Data: 22 de dezembro de 2021</v>
      </c>
      <c r="B6" s="217"/>
      <c r="C6" s="217"/>
      <c r="D6" s="218"/>
      <c r="E6" s="31"/>
      <c r="F6" s="31"/>
      <c r="G6" s="31"/>
      <c r="H6" s="70"/>
      <c r="I6" s="139"/>
      <c r="J6" s="102"/>
      <c r="K6" s="102"/>
      <c r="L6" s="31"/>
      <c r="M6" s="31"/>
      <c r="N6" s="70"/>
      <c r="O6" s="31"/>
      <c r="P6" s="102"/>
    </row>
    <row r="7" spans="1:29" s="45" customFormat="1" ht="15" customHeight="1" x14ac:dyDescent="0.2">
      <c r="A7" s="46"/>
      <c r="B7" s="47"/>
      <c r="C7" s="48"/>
      <c r="D7" s="49"/>
      <c r="E7" s="31"/>
      <c r="F7" s="31"/>
      <c r="G7" s="70"/>
      <c r="H7" s="31"/>
      <c r="I7" s="102"/>
      <c r="J7" s="31"/>
      <c r="K7" s="31"/>
      <c r="L7" s="31"/>
      <c r="M7" s="31"/>
      <c r="N7" s="71"/>
      <c r="O7" s="31"/>
      <c r="P7" s="102"/>
    </row>
    <row r="8" spans="1:29" s="45" customFormat="1" ht="15" customHeight="1" x14ac:dyDescent="0.2">
      <c r="A8" s="103" t="s">
        <v>394</v>
      </c>
      <c r="B8" s="104"/>
      <c r="C8" s="139">
        <v>43479</v>
      </c>
      <c r="D8" s="104"/>
      <c r="E8" s="104"/>
      <c r="F8" s="104"/>
      <c r="G8" s="138"/>
      <c r="H8" s="104"/>
      <c r="I8" s="138"/>
      <c r="J8" s="104"/>
      <c r="K8" s="104"/>
      <c r="L8" s="104"/>
      <c r="M8" s="104"/>
      <c r="N8" s="104"/>
      <c r="O8" s="104"/>
      <c r="P8" s="104"/>
      <c r="W8" s="153"/>
      <c r="Z8" s="153"/>
      <c r="AB8" s="153"/>
    </row>
    <row r="9" spans="1:29" s="45" customFormat="1" ht="9.9499999999999993" customHeight="1" x14ac:dyDescent="0.2">
      <c r="A9" s="105"/>
      <c r="B9" s="105"/>
      <c r="C9" s="106"/>
      <c r="D9" s="105"/>
      <c r="E9" s="105"/>
      <c r="F9" s="105"/>
      <c r="G9" s="105"/>
      <c r="H9" s="105"/>
      <c r="I9" s="105"/>
      <c r="J9" s="105"/>
      <c r="K9" s="105"/>
      <c r="L9" s="105"/>
      <c r="M9" s="105"/>
      <c r="N9" s="105"/>
      <c r="O9" s="105"/>
      <c r="P9" s="105"/>
    </row>
    <row r="10" spans="1:29" s="50" customFormat="1" ht="20.100000000000001" customHeight="1" x14ac:dyDescent="0.2">
      <c r="A10" s="221" t="s">
        <v>2</v>
      </c>
      <c r="B10" s="223" t="s">
        <v>255</v>
      </c>
      <c r="C10" s="224" t="s">
        <v>256</v>
      </c>
      <c r="D10" s="219" t="s">
        <v>56</v>
      </c>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row>
    <row r="11" spans="1:29" s="50" customFormat="1" ht="20.100000000000001" customHeight="1" x14ac:dyDescent="0.2">
      <c r="A11" s="222"/>
      <c r="B11" s="219"/>
      <c r="C11" s="225"/>
      <c r="D11" s="77">
        <v>35</v>
      </c>
      <c r="E11" s="55">
        <v>65</v>
      </c>
      <c r="F11" s="77">
        <v>100</v>
      </c>
      <c r="G11" s="77">
        <v>128</v>
      </c>
      <c r="H11" s="77">
        <v>161</v>
      </c>
      <c r="I11" s="77">
        <v>189</v>
      </c>
      <c r="J11" s="77">
        <v>221</v>
      </c>
      <c r="K11" s="77">
        <v>252</v>
      </c>
      <c r="L11" s="77">
        <v>282</v>
      </c>
      <c r="M11" s="77">
        <v>310</v>
      </c>
      <c r="N11" s="77">
        <v>343</v>
      </c>
      <c r="O11" s="130"/>
      <c r="P11" s="77"/>
      <c r="Q11" s="77"/>
      <c r="R11" s="77"/>
      <c r="S11" s="77"/>
      <c r="T11" s="77"/>
      <c r="U11" s="77">
        <v>374</v>
      </c>
      <c r="V11" s="77">
        <v>403</v>
      </c>
      <c r="W11" s="77">
        <v>434</v>
      </c>
      <c r="X11" s="77">
        <v>469</v>
      </c>
      <c r="Y11" s="77">
        <v>497</v>
      </c>
      <c r="Z11" s="77">
        <v>556</v>
      </c>
      <c r="AA11" s="77">
        <v>588</v>
      </c>
      <c r="AB11" s="77">
        <v>722</v>
      </c>
      <c r="AC11" s="155"/>
    </row>
    <row r="12" spans="1:29" s="51" customFormat="1" ht="15" customHeight="1" x14ac:dyDescent="0.2">
      <c r="A12" s="205">
        <v>1</v>
      </c>
      <c r="B12" s="206" t="str">
        <f>[1]PROPOSTA!B10</f>
        <v>SERVIÇOS PRELIMINARES</v>
      </c>
      <c r="C12" s="208">
        <f>'PLANILHA DE MEDIÇÃO'!G12</f>
        <v>66869.289685156196</v>
      </c>
      <c r="D12" s="100">
        <f>D13/C12</f>
        <v>0.44283001311648396</v>
      </c>
      <c r="E12" s="100" t="e">
        <f>E13/C12</f>
        <v>#REF!</v>
      </c>
      <c r="F12" s="100" t="e">
        <f>F13/C12</f>
        <v>#REF!</v>
      </c>
      <c r="G12" s="100" t="e">
        <f>G13/C12</f>
        <v>#REF!</v>
      </c>
      <c r="H12" s="100"/>
      <c r="I12" s="100"/>
      <c r="J12" s="100"/>
      <c r="K12" s="100"/>
      <c r="L12" s="100"/>
      <c r="M12" s="100"/>
      <c r="N12" s="100"/>
      <c r="O12" s="100"/>
      <c r="P12" s="100"/>
      <c r="Q12" s="100"/>
      <c r="R12" s="100"/>
      <c r="S12" s="100"/>
      <c r="T12" s="100"/>
      <c r="U12" s="100"/>
      <c r="V12" s="100"/>
      <c r="W12" s="100"/>
      <c r="X12" s="100"/>
      <c r="Y12" s="100"/>
      <c r="Z12" s="100" t="e">
        <f>Z13/C12</f>
        <v>#REF!</v>
      </c>
      <c r="AA12" s="100" t="e">
        <f>AA13/C12</f>
        <v>#REF!</v>
      </c>
      <c r="AB12" s="100"/>
    </row>
    <row r="13" spans="1:29" s="51" customFormat="1" ht="12.75" x14ac:dyDescent="0.2">
      <c r="A13" s="205"/>
      <c r="B13" s="207"/>
      <c r="C13" s="209"/>
      <c r="D13" s="22">
        <f>'PLANILHA DE MEDIÇÃO'!I12</f>
        <v>29611.728428367685</v>
      </c>
      <c r="E13" s="22" t="e">
        <f>'PLANILHA DE MEDIÇÃO'!#REF!</f>
        <v>#REF!</v>
      </c>
      <c r="F13" s="22" t="e">
        <f>'PLANILHA DE MEDIÇÃO'!#REF!</f>
        <v>#REF!</v>
      </c>
      <c r="G13" s="22" t="e">
        <f>'PLANILHA DE MEDIÇÃO'!#REF!</f>
        <v>#REF!</v>
      </c>
      <c r="H13" s="22"/>
      <c r="I13" s="22"/>
      <c r="J13" s="22"/>
      <c r="K13" s="22"/>
      <c r="L13" s="22"/>
      <c r="M13" s="22"/>
      <c r="N13" s="22"/>
      <c r="O13" s="22"/>
      <c r="P13" s="22"/>
      <c r="Q13" s="22"/>
      <c r="R13" s="22"/>
      <c r="S13" s="22"/>
      <c r="T13" s="22"/>
      <c r="U13" s="22"/>
      <c r="V13" s="22"/>
      <c r="W13" s="22"/>
      <c r="X13" s="22"/>
      <c r="Y13" s="22"/>
      <c r="Z13" s="22" t="e">
        <f>'PLANILHA DE MEDIÇÃO'!#REF!</f>
        <v>#REF!</v>
      </c>
      <c r="AA13" s="22" t="e">
        <f>'PLANILHA DE MEDIÇÃO'!#REF!</f>
        <v>#REF!</v>
      </c>
      <c r="AB13" s="22"/>
    </row>
    <row r="14" spans="1:29" s="51" customFormat="1" ht="15" customHeight="1" x14ac:dyDescent="0.2">
      <c r="A14" s="205">
        <v>2</v>
      </c>
      <c r="B14" s="206" t="str">
        <f>[1]PROPOSTA!B27</f>
        <v>MOVIMENTO DE TERRA</v>
      </c>
      <c r="C14" s="208">
        <f>'PLANILHA DE MEDIÇÃO'!G29</f>
        <v>147607.99349236232</v>
      </c>
      <c r="D14" s="100">
        <f>D15/C14</f>
        <v>0.10850657982065219</v>
      </c>
      <c r="E14" s="100" t="e">
        <f>E15/C14</f>
        <v>#REF!</v>
      </c>
      <c r="F14" s="100" t="e">
        <f>F15/C14</f>
        <v>#REF!</v>
      </c>
      <c r="G14" s="100" t="e">
        <f>G15/C14</f>
        <v>#REF!</v>
      </c>
      <c r="H14" s="100"/>
      <c r="I14" s="131" t="e">
        <f>I15/C14</f>
        <v>#REF!</v>
      </c>
      <c r="J14" s="131" t="e">
        <f>J15/C14</f>
        <v>#REF!</v>
      </c>
      <c r="K14" s="131" t="e">
        <f>K15/C14</f>
        <v>#REF!</v>
      </c>
      <c r="L14" s="131" t="e">
        <f>L15/C14</f>
        <v>#REF!</v>
      </c>
      <c r="M14" s="22"/>
      <c r="N14" s="131" t="e">
        <f>N15/C14</f>
        <v>#REF!</v>
      </c>
      <c r="O14" s="22"/>
      <c r="P14" s="22"/>
      <c r="Q14" s="22"/>
      <c r="R14" s="22"/>
      <c r="S14" s="22"/>
      <c r="T14" s="22"/>
      <c r="U14" s="131" t="e">
        <f>U15/C14</f>
        <v>#REF!</v>
      </c>
      <c r="V14" s="131"/>
      <c r="W14" s="131"/>
      <c r="X14" s="131" t="e">
        <f>X15/C14</f>
        <v>#REF!</v>
      </c>
      <c r="Y14" s="131"/>
      <c r="Z14" s="131" t="e">
        <f>Z15/C14</f>
        <v>#REF!</v>
      </c>
      <c r="AA14" s="131"/>
      <c r="AB14" s="131" t="e">
        <f>AB15/C14</f>
        <v>#REF!</v>
      </c>
    </row>
    <row r="15" spans="1:29" s="51" customFormat="1" ht="12.75" x14ac:dyDescent="0.2">
      <c r="A15" s="205"/>
      <c r="B15" s="207"/>
      <c r="C15" s="209"/>
      <c r="D15" s="22">
        <f>'PLANILHA DE MEDIÇÃO'!I29</f>
        <v>16016.438528045321</v>
      </c>
      <c r="E15" s="22" t="e">
        <f>'PLANILHA DE MEDIÇÃO'!#REF!</f>
        <v>#REF!</v>
      </c>
      <c r="F15" s="22" t="e">
        <f>'PLANILHA DE MEDIÇÃO'!#REF!</f>
        <v>#REF!</v>
      </c>
      <c r="G15" s="22" t="e">
        <f>'PLANILHA DE MEDIÇÃO'!#REF!</f>
        <v>#REF!</v>
      </c>
      <c r="H15" s="22"/>
      <c r="I15" s="22" t="e">
        <f>'PLANILHA DE MEDIÇÃO'!#REF!</f>
        <v>#REF!</v>
      </c>
      <c r="J15" s="22" t="e">
        <f>'PLANILHA DE MEDIÇÃO'!#REF!</f>
        <v>#REF!</v>
      </c>
      <c r="K15" s="22" t="e">
        <f>'PLANILHA DE MEDIÇÃO'!#REF!</f>
        <v>#REF!</v>
      </c>
      <c r="L15" s="22" t="e">
        <f>'PLANILHA DE MEDIÇÃO'!#REF!</f>
        <v>#REF!</v>
      </c>
      <c r="M15" s="22"/>
      <c r="N15" s="22" t="e">
        <f>'PLANILHA DE MEDIÇÃO'!#REF!</f>
        <v>#REF!</v>
      </c>
      <c r="O15" s="22"/>
      <c r="P15" s="22"/>
      <c r="Q15" s="22"/>
      <c r="R15" s="22"/>
      <c r="S15" s="22"/>
      <c r="T15" s="22"/>
      <c r="U15" s="22" t="e">
        <f>'PLANILHA DE MEDIÇÃO'!#REF!</f>
        <v>#REF!</v>
      </c>
      <c r="V15" s="22"/>
      <c r="W15" s="22"/>
      <c r="X15" s="22" t="e">
        <f>'PLANILHA DE MEDIÇÃO'!#REF!</f>
        <v>#REF!</v>
      </c>
      <c r="Y15" s="22"/>
      <c r="Z15" s="22" t="e">
        <f>'PLANILHA DE MEDIÇÃO'!#REF!</f>
        <v>#REF!</v>
      </c>
      <c r="AA15" s="22"/>
      <c r="AB15" s="22" t="e">
        <f>'PLANILHA DE MEDIÇÃO'!#REF!</f>
        <v>#REF!</v>
      </c>
    </row>
    <row r="16" spans="1:29" s="51" customFormat="1" ht="15" customHeight="1" x14ac:dyDescent="0.2">
      <c r="A16" s="205">
        <v>3</v>
      </c>
      <c r="B16" s="206" t="str">
        <f>[1]PROPOSTA!B32</f>
        <v>FUNDAÇÕES</v>
      </c>
      <c r="C16" s="208">
        <f>'PLANILHA DE MEDIÇÃO'!G34</f>
        <v>111214.74717206965</v>
      </c>
      <c r="D16" s="100">
        <f>D17/C16</f>
        <v>0.11222000633726077</v>
      </c>
      <c r="E16" s="100" t="e">
        <f>E17/C16</f>
        <v>#REF!</v>
      </c>
      <c r="F16" s="100" t="e">
        <f>F17/C16</f>
        <v>#REF!</v>
      </c>
      <c r="G16" s="100"/>
      <c r="H16" s="100"/>
      <c r="I16" s="131" t="e">
        <f>I17/C16</f>
        <v>#REF!</v>
      </c>
      <c r="J16" s="131" t="e">
        <f>J17/C16</f>
        <v>#REF!</v>
      </c>
      <c r="K16" s="22"/>
      <c r="L16" s="131" t="e">
        <f>L17/C16</f>
        <v>#REF!</v>
      </c>
      <c r="M16" s="22"/>
      <c r="N16" s="22"/>
      <c r="O16" s="22"/>
      <c r="P16" s="22"/>
      <c r="Q16" s="22"/>
      <c r="R16" s="22"/>
      <c r="S16" s="131"/>
      <c r="T16" s="131"/>
      <c r="U16" s="22"/>
      <c r="V16" s="22"/>
      <c r="W16" s="22"/>
      <c r="X16" s="22"/>
      <c r="Y16" s="22"/>
      <c r="Z16" s="131" t="e">
        <f>Z17/C16</f>
        <v>#REF!</v>
      </c>
      <c r="AA16" s="131" t="e">
        <f>AA17/C16</f>
        <v>#REF!</v>
      </c>
      <c r="AB16" s="131" t="e">
        <f>AB17/C16</f>
        <v>#REF!</v>
      </c>
    </row>
    <row r="17" spans="1:28" s="51" customFormat="1" ht="12.75" x14ac:dyDescent="0.2">
      <c r="A17" s="205"/>
      <c r="B17" s="207"/>
      <c r="C17" s="209"/>
      <c r="D17" s="22">
        <f>'PLANILHA DE MEDIÇÃO'!I34</f>
        <v>12480.519632446511</v>
      </c>
      <c r="E17" s="22" t="e">
        <f>'PLANILHA DE MEDIÇÃO'!#REF!</f>
        <v>#REF!</v>
      </c>
      <c r="F17" s="22" t="e">
        <f>'PLANILHA DE MEDIÇÃO'!#REF!</f>
        <v>#REF!</v>
      </c>
      <c r="G17" s="22"/>
      <c r="H17" s="22"/>
      <c r="I17" s="22" t="e">
        <f>'PLANILHA DE MEDIÇÃO'!#REF!</f>
        <v>#REF!</v>
      </c>
      <c r="J17" s="22" t="e">
        <f>'PLANILHA DE MEDIÇÃO'!#REF!</f>
        <v>#REF!</v>
      </c>
      <c r="K17" s="22"/>
      <c r="L17" s="22" t="e">
        <f>'PLANILHA DE MEDIÇÃO'!#REF!</f>
        <v>#REF!</v>
      </c>
      <c r="M17" s="22"/>
      <c r="N17" s="22"/>
      <c r="O17" s="22"/>
      <c r="P17" s="22"/>
      <c r="Q17" s="22"/>
      <c r="R17" s="22"/>
      <c r="S17" s="22"/>
      <c r="T17" s="22"/>
      <c r="U17" s="22"/>
      <c r="V17" s="22"/>
      <c r="W17" s="22"/>
      <c r="X17" s="22"/>
      <c r="Y17" s="22"/>
      <c r="Z17" s="22" t="e">
        <f>'PLANILHA DE MEDIÇÃO'!#REF!</f>
        <v>#REF!</v>
      </c>
      <c r="AA17" s="22" t="e">
        <f>'PLANILHA DE MEDIÇÃO'!#REF!</f>
        <v>#REF!</v>
      </c>
      <c r="AB17" s="22" t="e">
        <f>'PLANILHA DE MEDIÇÃO'!#REF!</f>
        <v>#REF!</v>
      </c>
    </row>
    <row r="18" spans="1:28" s="51" customFormat="1" ht="15" customHeight="1" x14ac:dyDescent="0.2">
      <c r="A18" s="205">
        <v>4</v>
      </c>
      <c r="B18" s="206" t="str">
        <f>[1]PROPOSTA!B48</f>
        <v>ESTRUTURA</v>
      </c>
      <c r="C18" s="208">
        <f>'PLANILHA DE MEDIÇÃO'!G49</f>
        <v>386846.93807599141</v>
      </c>
      <c r="D18" s="22"/>
      <c r="E18" s="100" t="e">
        <f>E19/C18</f>
        <v>#REF!</v>
      </c>
      <c r="F18" s="100" t="e">
        <f>F19/C18</f>
        <v>#REF!</v>
      </c>
      <c r="G18" s="100" t="e">
        <f>G19/C18</f>
        <v>#REF!</v>
      </c>
      <c r="H18" s="100" t="e">
        <f>H19/C18</f>
        <v>#REF!</v>
      </c>
      <c r="I18" s="100" t="e">
        <f>I19/C18</f>
        <v>#REF!</v>
      </c>
      <c r="J18" s="100" t="e">
        <f>J19/C18</f>
        <v>#REF!</v>
      </c>
      <c r="K18" s="100" t="e">
        <f>K19/C18</f>
        <v>#REF!</v>
      </c>
      <c r="L18" s="100" t="e">
        <f>L19/C18</f>
        <v>#REF!</v>
      </c>
      <c r="M18" s="100"/>
      <c r="N18" s="100" t="e">
        <f>N19/C18</f>
        <v>#REF!</v>
      </c>
      <c r="O18" s="100"/>
      <c r="P18" s="100"/>
      <c r="Q18" s="100"/>
      <c r="R18" s="100"/>
      <c r="S18" s="100"/>
      <c r="T18" s="100"/>
      <c r="U18" s="100"/>
      <c r="V18" s="100"/>
      <c r="W18" s="100"/>
      <c r="X18" s="100"/>
      <c r="Y18" s="100"/>
      <c r="Z18" s="100"/>
      <c r="AA18" s="100" t="e">
        <f>AA19/C18</f>
        <v>#REF!</v>
      </c>
      <c r="AB18" s="100" t="e">
        <f>AB19/C18</f>
        <v>#REF!</v>
      </c>
    </row>
    <row r="19" spans="1:28" s="51" customFormat="1" ht="12.75" x14ac:dyDescent="0.2">
      <c r="A19" s="205"/>
      <c r="B19" s="207"/>
      <c r="C19" s="209"/>
      <c r="D19" s="22"/>
      <c r="E19" s="22" t="e">
        <f>'PLANILHA DE MEDIÇÃO'!#REF!</f>
        <v>#REF!</v>
      </c>
      <c r="F19" s="22" t="e">
        <f>'PLANILHA DE MEDIÇÃO'!#REF!</f>
        <v>#REF!</v>
      </c>
      <c r="G19" s="22" t="e">
        <f>'PLANILHA DE MEDIÇÃO'!#REF!</f>
        <v>#REF!</v>
      </c>
      <c r="H19" s="22" t="e">
        <f>'PLANILHA DE MEDIÇÃO'!#REF!</f>
        <v>#REF!</v>
      </c>
      <c r="I19" s="22" t="e">
        <f>'PLANILHA DE MEDIÇÃO'!#REF!</f>
        <v>#REF!</v>
      </c>
      <c r="J19" s="22" t="e">
        <f>'PLANILHA DE MEDIÇÃO'!#REF!</f>
        <v>#REF!</v>
      </c>
      <c r="K19" s="22" t="e">
        <f>'PLANILHA DE MEDIÇÃO'!#REF!</f>
        <v>#REF!</v>
      </c>
      <c r="L19" s="22" t="e">
        <f>'PLANILHA DE MEDIÇÃO'!#REF!</f>
        <v>#REF!</v>
      </c>
      <c r="M19" s="22"/>
      <c r="N19" s="22" t="e">
        <f>'PLANILHA DE MEDIÇÃO'!#REF!</f>
        <v>#REF!</v>
      </c>
      <c r="O19" s="22"/>
      <c r="P19" s="22"/>
      <c r="Q19" s="22"/>
      <c r="R19" s="22"/>
      <c r="S19" s="22"/>
      <c r="T19" s="22"/>
      <c r="U19" s="22"/>
      <c r="V19" s="22"/>
      <c r="W19" s="22"/>
      <c r="X19" s="22"/>
      <c r="Y19" s="22"/>
      <c r="Z19" s="22"/>
      <c r="AA19" s="22" t="e">
        <f>'PLANILHA DE MEDIÇÃO'!#REF!</f>
        <v>#REF!</v>
      </c>
      <c r="AB19" s="22" t="e">
        <f>'PLANILHA DE MEDIÇÃO'!#REF!</f>
        <v>#REF!</v>
      </c>
    </row>
    <row r="20" spans="1:28" s="51" customFormat="1" ht="15" customHeight="1" x14ac:dyDescent="0.2">
      <c r="A20" s="205">
        <v>5</v>
      </c>
      <c r="B20" s="206" t="str">
        <f>[1]PROPOSTA!B73</f>
        <v>ALVENARIAS</v>
      </c>
      <c r="C20" s="208">
        <f>'PLANILHA DE MEDIÇÃO'!G71</f>
        <v>181897.12386017901</v>
      </c>
      <c r="D20" s="22"/>
      <c r="E20" s="22"/>
      <c r="F20" s="100"/>
      <c r="G20" s="100" t="e">
        <f>G21/C20</f>
        <v>#REF!</v>
      </c>
      <c r="H20" s="100" t="e">
        <f>H21/C20</f>
        <v>#REF!</v>
      </c>
      <c r="I20" s="100" t="e">
        <f>I21/C20</f>
        <v>#REF!</v>
      </c>
      <c r="J20" s="100" t="e">
        <f>J21/C20</f>
        <v>#REF!</v>
      </c>
      <c r="K20" s="100" t="e">
        <f>K21/C20</f>
        <v>#REF!</v>
      </c>
      <c r="L20" s="100" t="e">
        <f>L21/C20</f>
        <v>#REF!</v>
      </c>
      <c r="M20" s="100" t="e">
        <f>M21/C20</f>
        <v>#REF!</v>
      </c>
      <c r="N20" s="100" t="e">
        <f>N21/C20</f>
        <v>#REF!</v>
      </c>
      <c r="O20" s="100"/>
      <c r="P20" s="131"/>
      <c r="Q20" s="131"/>
      <c r="R20" s="131"/>
      <c r="S20" s="131"/>
      <c r="T20" s="131"/>
      <c r="U20" s="100"/>
      <c r="V20" s="100" t="e">
        <f>V21/C20</f>
        <v>#REF!</v>
      </c>
      <c r="W20" s="100" t="e">
        <f>W21/C20</f>
        <v>#REF!</v>
      </c>
      <c r="X20" s="100" t="e">
        <f>X21/C20</f>
        <v>#REF!</v>
      </c>
      <c r="Y20" s="100" t="e">
        <f>Y21/C20</f>
        <v>#REF!</v>
      </c>
      <c r="Z20" s="100"/>
      <c r="AA20" s="100" t="e">
        <f>AA21/C20</f>
        <v>#REF!</v>
      </c>
      <c r="AB20" s="100" t="e">
        <f>AB21/C20</f>
        <v>#REF!</v>
      </c>
    </row>
    <row r="21" spans="1:28" s="51" customFormat="1" ht="12.75" x14ac:dyDescent="0.2">
      <c r="A21" s="205"/>
      <c r="B21" s="207"/>
      <c r="C21" s="209"/>
      <c r="D21" s="22"/>
      <c r="E21" s="22"/>
      <c r="F21" s="22"/>
      <c r="G21" s="22" t="e">
        <f>'PLANILHA DE MEDIÇÃO'!#REF!</f>
        <v>#REF!</v>
      </c>
      <c r="H21" s="22" t="e">
        <f>'PLANILHA DE MEDIÇÃO'!#REF!</f>
        <v>#REF!</v>
      </c>
      <c r="I21" s="22" t="e">
        <f>'PLANILHA DE MEDIÇÃO'!#REF!</f>
        <v>#REF!</v>
      </c>
      <c r="J21" s="22" t="e">
        <f>'PLANILHA DE MEDIÇÃO'!#REF!</f>
        <v>#REF!</v>
      </c>
      <c r="K21" s="22" t="e">
        <f>'PLANILHA DE MEDIÇÃO'!#REF!</f>
        <v>#REF!</v>
      </c>
      <c r="L21" s="22" t="e">
        <f>'PLANILHA DE MEDIÇÃO'!#REF!</f>
        <v>#REF!</v>
      </c>
      <c r="M21" s="22" t="e">
        <f>'PLANILHA DE MEDIÇÃO'!#REF!</f>
        <v>#REF!</v>
      </c>
      <c r="N21" s="22" t="e">
        <f>'PLANILHA DE MEDIÇÃO'!#REF!</f>
        <v>#REF!</v>
      </c>
      <c r="O21" s="22"/>
      <c r="P21" s="22"/>
      <c r="Q21" s="22"/>
      <c r="R21" s="22"/>
      <c r="S21" s="22"/>
      <c r="T21" s="22"/>
      <c r="U21" s="22"/>
      <c r="V21" s="22" t="e">
        <f>'PLANILHA DE MEDIÇÃO'!#REF!</f>
        <v>#REF!</v>
      </c>
      <c r="W21" s="22" t="e">
        <f>'PLANILHA DE MEDIÇÃO'!#REF!</f>
        <v>#REF!</v>
      </c>
      <c r="X21" s="22" t="e">
        <f>'PLANILHA DE MEDIÇÃO'!#REF!</f>
        <v>#REF!</v>
      </c>
      <c r="Y21" s="22" t="e">
        <f>'PLANILHA DE MEDIÇÃO'!#REF!</f>
        <v>#REF!</v>
      </c>
      <c r="Z21" s="22"/>
      <c r="AA21" s="22" t="e">
        <f>'PLANILHA DE MEDIÇÃO'!#REF!</f>
        <v>#REF!</v>
      </c>
      <c r="AB21" s="22" t="e">
        <f>'PLANILHA DE MEDIÇÃO'!#REF!</f>
        <v>#REF!</v>
      </c>
    </row>
    <row r="22" spans="1:28" s="51" customFormat="1" ht="15" customHeight="1" x14ac:dyDescent="0.2">
      <c r="A22" s="205">
        <v>6</v>
      </c>
      <c r="B22" s="206" t="str">
        <f>[1]PROPOSTA!B85</f>
        <v>COBERTURA</v>
      </c>
      <c r="C22" s="208">
        <f>'PLANILHA DE MEDIÇÃO'!G80</f>
        <v>52334.009175789201</v>
      </c>
      <c r="D22" s="22"/>
      <c r="E22" s="22"/>
      <c r="F22" s="22"/>
      <c r="G22" s="22"/>
      <c r="H22" s="22"/>
      <c r="I22" s="100"/>
      <c r="J22" s="100"/>
      <c r="K22" s="100"/>
      <c r="L22" s="131" t="e">
        <f>L23/C22</f>
        <v>#REF!</v>
      </c>
      <c r="M22" s="131" t="e">
        <f>M23/C22</f>
        <v>#REF!</v>
      </c>
      <c r="N22" s="22"/>
      <c r="O22" s="131"/>
      <c r="P22" s="131"/>
      <c r="Q22" s="131"/>
      <c r="R22" s="131"/>
      <c r="S22" s="131"/>
      <c r="T22" s="131"/>
      <c r="U22" s="131" t="e">
        <f>U23/C22</f>
        <v>#REF!</v>
      </c>
      <c r="V22" s="131" t="e">
        <f>V23/C22</f>
        <v>#REF!</v>
      </c>
      <c r="W22" s="131"/>
      <c r="X22" s="131" t="e">
        <f>X23/C22</f>
        <v>#REF!</v>
      </c>
      <c r="Y22" s="131"/>
      <c r="Z22" s="131"/>
      <c r="AA22" s="131"/>
      <c r="AB22" s="131" t="e">
        <f>AB23/C22</f>
        <v>#REF!</v>
      </c>
    </row>
    <row r="23" spans="1:28" s="51" customFormat="1" ht="12.75" x14ac:dyDescent="0.2">
      <c r="A23" s="205"/>
      <c r="B23" s="207"/>
      <c r="C23" s="209"/>
      <c r="D23" s="22"/>
      <c r="E23" s="22"/>
      <c r="F23" s="22"/>
      <c r="G23" s="22"/>
      <c r="H23" s="22"/>
      <c r="I23" s="22"/>
      <c r="J23" s="22"/>
      <c r="K23" s="22"/>
      <c r="L23" s="22" t="e">
        <f>'PLANILHA DE MEDIÇÃO'!#REF!</f>
        <v>#REF!</v>
      </c>
      <c r="M23" s="22" t="e">
        <f>'PLANILHA DE MEDIÇÃO'!#REF!</f>
        <v>#REF!</v>
      </c>
      <c r="N23" s="22"/>
      <c r="O23" s="22"/>
      <c r="P23" s="22"/>
      <c r="Q23" s="22"/>
      <c r="R23" s="22"/>
      <c r="S23" s="22"/>
      <c r="T23" s="22"/>
      <c r="U23" s="22" t="e">
        <f>'PLANILHA DE MEDIÇÃO'!#REF!</f>
        <v>#REF!</v>
      </c>
      <c r="V23" s="22" t="e">
        <f>'PLANILHA DE MEDIÇÃO'!#REF!</f>
        <v>#REF!</v>
      </c>
      <c r="W23" s="22"/>
      <c r="X23" s="22" t="e">
        <f>'PLANILHA DE MEDIÇÃO'!#REF!</f>
        <v>#REF!</v>
      </c>
      <c r="Y23" s="22"/>
      <c r="Z23" s="22"/>
      <c r="AA23" s="22"/>
      <c r="AB23" s="22" t="e">
        <f>'PLANILHA DE MEDIÇÃO'!#REF!</f>
        <v>#REF!</v>
      </c>
    </row>
    <row r="24" spans="1:28" s="51" customFormat="1" ht="12.75" customHeight="1" x14ac:dyDescent="0.2">
      <c r="A24" s="205">
        <v>7</v>
      </c>
      <c r="B24" s="206" t="str">
        <f>[1]PROPOSTA!B90</f>
        <v>FORRO</v>
      </c>
      <c r="C24" s="208">
        <f>'PLANILHA DE MEDIÇÃO'!G87</f>
        <v>70914.730162499996</v>
      </c>
      <c r="D24" s="22"/>
      <c r="E24" s="22"/>
      <c r="F24" s="22"/>
      <c r="G24" s="100"/>
      <c r="H24" s="100"/>
      <c r="I24" s="100"/>
      <c r="J24" s="100"/>
      <c r="K24" s="22"/>
      <c r="L24" s="22"/>
      <c r="M24" s="131" t="e">
        <f>M25/C24</f>
        <v>#REF!</v>
      </c>
      <c r="N24" s="100" t="e">
        <f>N25/C24</f>
        <v>#REF!</v>
      </c>
      <c r="O24" s="100"/>
      <c r="P24" s="131"/>
      <c r="Q24" s="131"/>
      <c r="R24" s="131"/>
      <c r="S24" s="131"/>
      <c r="T24" s="131"/>
      <c r="U24" s="100" t="e">
        <f>U25/C24</f>
        <v>#REF!</v>
      </c>
      <c r="V24" s="100"/>
      <c r="W24" s="100"/>
      <c r="X24" s="100" t="e">
        <f>X25/C24</f>
        <v>#REF!</v>
      </c>
      <c r="Y24" s="100"/>
      <c r="Z24" s="100"/>
      <c r="AA24" s="100"/>
      <c r="AB24" s="100" t="e">
        <f>AB25/C24</f>
        <v>#REF!</v>
      </c>
    </row>
    <row r="25" spans="1:28" s="51" customFormat="1" ht="12.75" x14ac:dyDescent="0.2">
      <c r="A25" s="205"/>
      <c r="B25" s="207"/>
      <c r="C25" s="209"/>
      <c r="D25" s="22"/>
      <c r="E25" s="22"/>
      <c r="F25" s="22"/>
      <c r="G25" s="22"/>
      <c r="H25" s="22"/>
      <c r="I25" s="22"/>
      <c r="J25" s="22"/>
      <c r="K25" s="22"/>
      <c r="L25" s="22"/>
      <c r="M25" s="22" t="e">
        <f>'PLANILHA DE MEDIÇÃO'!#REF!</f>
        <v>#REF!</v>
      </c>
      <c r="N25" s="22" t="e">
        <f>'PLANILHA DE MEDIÇÃO'!#REF!</f>
        <v>#REF!</v>
      </c>
      <c r="O25" s="22"/>
      <c r="P25" s="22"/>
      <c r="Q25" s="22"/>
      <c r="R25" s="22"/>
      <c r="S25" s="22"/>
      <c r="T25" s="22"/>
      <c r="U25" s="22" t="e">
        <f>'PLANILHA DE MEDIÇÃO'!#REF!</f>
        <v>#REF!</v>
      </c>
      <c r="V25" s="22"/>
      <c r="W25" s="22"/>
      <c r="X25" s="22" t="e">
        <f>'PLANILHA DE MEDIÇÃO'!#REF!</f>
        <v>#REF!</v>
      </c>
      <c r="Y25" s="22"/>
      <c r="Z25" s="22"/>
      <c r="AA25" s="22"/>
      <c r="AB25" s="22" t="e">
        <f>'PLANILHA DE MEDIÇÃO'!#REF!</f>
        <v>#REF!</v>
      </c>
    </row>
    <row r="26" spans="1:28" s="51" customFormat="1" ht="15" customHeight="1" x14ac:dyDescent="0.2">
      <c r="A26" s="205">
        <v>8</v>
      </c>
      <c r="B26" s="206" t="str">
        <f>[1]PROPOSTA!B92</f>
        <v>INSTALAÇÕES ELÉTRICAS</v>
      </c>
      <c r="C26" s="208">
        <f>'PLANILHA DE MEDIÇÃO'!G89</f>
        <v>95128.379044306363</v>
      </c>
      <c r="D26" s="22"/>
      <c r="E26" s="22"/>
      <c r="F26" s="22"/>
      <c r="G26" s="100"/>
      <c r="H26" s="100" t="e">
        <f>H27/C26</f>
        <v>#REF!</v>
      </c>
      <c r="I26" s="100"/>
      <c r="J26" s="100" t="e">
        <f>J27/C26</f>
        <v>#REF!</v>
      </c>
      <c r="K26" s="131" t="e">
        <f>K27/C26</f>
        <v>#REF!</v>
      </c>
      <c r="L26" s="100" t="e">
        <f>L27/C26</f>
        <v>#REF!</v>
      </c>
      <c r="M26" s="100" t="e">
        <f>M27/C26</f>
        <v>#REF!</v>
      </c>
      <c r="N26" s="100" t="e">
        <f>N27/C26</f>
        <v>#REF!</v>
      </c>
      <c r="O26" s="100"/>
      <c r="P26" s="22"/>
      <c r="Q26" s="131"/>
      <c r="R26" s="131"/>
      <c r="S26" s="131"/>
      <c r="T26" s="131"/>
      <c r="U26" s="100" t="e">
        <f>U27/C26</f>
        <v>#REF!</v>
      </c>
      <c r="V26" s="100" t="e">
        <f>V27/C26</f>
        <v>#REF!</v>
      </c>
      <c r="W26" s="100" t="e">
        <f>W27/C26</f>
        <v>#REF!</v>
      </c>
      <c r="X26" s="100" t="e">
        <f>X27/C26</f>
        <v>#REF!</v>
      </c>
      <c r="Y26" s="100" t="e">
        <f>Y27/C26</f>
        <v>#REF!</v>
      </c>
      <c r="Z26" s="100"/>
      <c r="AA26" s="100"/>
      <c r="AB26" s="100" t="e">
        <f>AB27/C26</f>
        <v>#REF!</v>
      </c>
    </row>
    <row r="27" spans="1:28" s="51" customFormat="1" ht="12.75" x14ac:dyDescent="0.2">
      <c r="A27" s="205"/>
      <c r="B27" s="207"/>
      <c r="C27" s="209"/>
      <c r="D27" s="22"/>
      <c r="E27" s="22"/>
      <c r="F27" s="22"/>
      <c r="G27" s="22"/>
      <c r="H27" s="22" t="e">
        <f>'PLANILHA DE MEDIÇÃO'!#REF!</f>
        <v>#REF!</v>
      </c>
      <c r="I27" s="22"/>
      <c r="J27" s="22" t="e">
        <f>'PLANILHA DE MEDIÇÃO'!#REF!</f>
        <v>#REF!</v>
      </c>
      <c r="K27" s="22" t="e">
        <f>'PLANILHA DE MEDIÇÃO'!#REF!</f>
        <v>#REF!</v>
      </c>
      <c r="L27" s="22" t="e">
        <f>'PLANILHA DE MEDIÇÃO'!#REF!</f>
        <v>#REF!</v>
      </c>
      <c r="M27" s="22" t="e">
        <f>'PLANILHA DE MEDIÇÃO'!#REF!</f>
        <v>#REF!</v>
      </c>
      <c r="N27" s="22" t="e">
        <f>'PLANILHA DE MEDIÇÃO'!#REF!</f>
        <v>#REF!</v>
      </c>
      <c r="O27" s="22"/>
      <c r="P27" s="22"/>
      <c r="Q27" s="22"/>
      <c r="R27" s="22"/>
      <c r="S27" s="22"/>
      <c r="T27" s="22"/>
      <c r="U27" s="22" t="e">
        <f>'PLANILHA DE MEDIÇÃO'!#REF!</f>
        <v>#REF!</v>
      </c>
      <c r="V27" s="22" t="e">
        <f>'PLANILHA DE MEDIÇÃO'!#REF!</f>
        <v>#REF!</v>
      </c>
      <c r="W27" s="22" t="e">
        <f>'PLANILHA DE MEDIÇÃO'!#REF!</f>
        <v>#REF!</v>
      </c>
      <c r="X27" s="22" t="e">
        <f>'PLANILHA DE MEDIÇÃO'!#REF!</f>
        <v>#REF!</v>
      </c>
      <c r="Y27" s="22" t="e">
        <f>'PLANILHA DE MEDIÇÃO'!#REF!</f>
        <v>#REF!</v>
      </c>
      <c r="Z27" s="22"/>
      <c r="AA27" s="22"/>
      <c r="AB27" s="22" t="e">
        <f>'PLANILHA DE MEDIÇÃO'!#REF!</f>
        <v>#REF!</v>
      </c>
    </row>
    <row r="28" spans="1:28" s="51" customFormat="1" ht="12.75" customHeight="1" x14ac:dyDescent="0.2">
      <c r="A28" s="205">
        <v>9</v>
      </c>
      <c r="B28" s="206" t="str">
        <f>[1]PROPOSTA!B129</f>
        <v>INSTALAÇÕES DE LÓGICA</v>
      </c>
      <c r="C28" s="208">
        <f>'PLANILHA DE MEDIÇÃO'!G134</f>
        <v>69936.845030624085</v>
      </c>
      <c r="D28" s="22"/>
      <c r="E28" s="22"/>
      <c r="F28" s="22"/>
      <c r="G28" s="52"/>
      <c r="H28" s="52"/>
      <c r="I28" s="100"/>
      <c r="J28" s="100"/>
      <c r="K28" s="100" t="e">
        <f>K29/C28</f>
        <v>#REF!</v>
      </c>
      <c r="L28" s="100" t="e">
        <f>L29/C28</f>
        <v>#REF!</v>
      </c>
      <c r="M28" s="131" t="e">
        <f>M29/C28</f>
        <v>#REF!</v>
      </c>
      <c r="N28" s="131" t="e">
        <f>N29/C28</f>
        <v>#REF!</v>
      </c>
      <c r="O28" s="52"/>
      <c r="P28" s="100"/>
      <c r="Q28" s="100"/>
      <c r="R28" s="100"/>
      <c r="S28" s="100"/>
      <c r="T28" s="100"/>
      <c r="U28" s="131"/>
      <c r="V28" s="131"/>
      <c r="W28" s="131" t="e">
        <f>W29/C28</f>
        <v>#REF!</v>
      </c>
      <c r="X28" s="131" t="e">
        <f>X29/C28</f>
        <v>#REF!</v>
      </c>
      <c r="Y28" s="131" t="e">
        <f>Y29/C28</f>
        <v>#REF!</v>
      </c>
      <c r="Z28" s="131"/>
      <c r="AA28" s="131"/>
      <c r="AB28" s="131"/>
    </row>
    <row r="29" spans="1:28" s="51" customFormat="1" ht="12.75" x14ac:dyDescent="0.2">
      <c r="A29" s="205"/>
      <c r="B29" s="207"/>
      <c r="C29" s="209"/>
      <c r="D29" s="22"/>
      <c r="E29" s="22"/>
      <c r="F29" s="22"/>
      <c r="G29" s="52"/>
      <c r="H29" s="52"/>
      <c r="I29" s="22"/>
      <c r="J29" s="22"/>
      <c r="K29" s="22" t="e">
        <f>'PLANILHA DE MEDIÇÃO'!#REF!</f>
        <v>#REF!</v>
      </c>
      <c r="L29" s="22" t="e">
        <f>'PLANILHA DE MEDIÇÃO'!#REF!</f>
        <v>#REF!</v>
      </c>
      <c r="M29" s="147" t="e">
        <f>'PLANILHA DE MEDIÇÃO'!#REF!</f>
        <v>#REF!</v>
      </c>
      <c r="N29" s="22" t="e">
        <f>'PLANILHA DE MEDIÇÃO'!#REF!</f>
        <v>#REF!</v>
      </c>
      <c r="O29" s="52"/>
      <c r="P29" s="22"/>
      <c r="Q29" s="22"/>
      <c r="R29" s="22"/>
      <c r="S29" s="22"/>
      <c r="T29" s="22"/>
      <c r="U29" s="22"/>
      <c r="V29" s="22"/>
      <c r="W29" s="22" t="e">
        <f>'PLANILHA DE MEDIÇÃO'!#REF!</f>
        <v>#REF!</v>
      </c>
      <c r="X29" s="22" t="e">
        <f>'PLANILHA DE MEDIÇÃO'!#REF!</f>
        <v>#REF!</v>
      </c>
      <c r="Y29" s="22" t="e">
        <f>'PLANILHA DE MEDIÇÃO'!#REF!</f>
        <v>#REF!</v>
      </c>
      <c r="Z29" s="22"/>
      <c r="AA29" s="22"/>
      <c r="AB29" s="22"/>
    </row>
    <row r="30" spans="1:28" s="51" customFormat="1" ht="15" customHeight="1" x14ac:dyDescent="0.2">
      <c r="A30" s="205">
        <v>10</v>
      </c>
      <c r="B30" s="206" t="str">
        <f>[1]PROPOSTA!B146</f>
        <v>AR-CONDICIONADO</v>
      </c>
      <c r="C30" s="208">
        <f>'PLANILHA DE MEDIÇÃO'!G148</f>
        <v>21298.780335564119</v>
      </c>
      <c r="D30" s="22"/>
      <c r="E30" s="22"/>
      <c r="F30" s="22"/>
      <c r="G30" s="100"/>
      <c r="H30" s="100" t="e">
        <f>H31/C30</f>
        <v>#REF!</v>
      </c>
      <c r="I30" s="100" t="e">
        <f>I31/C30</f>
        <v>#REF!</v>
      </c>
      <c r="J30" s="100" t="e">
        <f>J31/C30</f>
        <v>#REF!</v>
      </c>
      <c r="K30" s="22"/>
      <c r="L30" s="131" t="e">
        <f>L31/C30</f>
        <v>#REF!</v>
      </c>
      <c r="M30" s="100"/>
      <c r="N30" s="100" t="e">
        <f>N31/C30</f>
        <v>#REF!</v>
      </c>
      <c r="O30" s="100"/>
      <c r="P30" s="22"/>
      <c r="Q30" s="131"/>
      <c r="R30" s="131"/>
      <c r="S30" s="131"/>
      <c r="T30" s="131"/>
      <c r="U30" s="100"/>
      <c r="V30" s="100"/>
      <c r="W30" s="100"/>
      <c r="X30" s="100"/>
      <c r="Y30" s="100"/>
      <c r="Z30" s="100"/>
      <c r="AA30" s="100"/>
      <c r="AB30" s="100"/>
    </row>
    <row r="31" spans="1:28" s="51" customFormat="1" ht="12.75" x14ac:dyDescent="0.2">
      <c r="A31" s="205"/>
      <c r="B31" s="207"/>
      <c r="C31" s="209"/>
      <c r="D31" s="22"/>
      <c r="E31" s="22"/>
      <c r="F31" s="22"/>
      <c r="G31" s="22"/>
      <c r="H31" s="22" t="e">
        <f>'PLANILHA DE MEDIÇÃO'!#REF!</f>
        <v>#REF!</v>
      </c>
      <c r="I31" s="22" t="e">
        <f>'PLANILHA DE MEDIÇÃO'!#REF!</f>
        <v>#REF!</v>
      </c>
      <c r="J31" s="22" t="e">
        <f>'PLANILHA DE MEDIÇÃO'!#REF!</f>
        <v>#REF!</v>
      </c>
      <c r="K31" s="22"/>
      <c r="L31" s="22" t="e">
        <f>'PLANILHA DE MEDIÇÃO'!#REF!</f>
        <v>#REF!</v>
      </c>
      <c r="M31" s="22"/>
      <c r="N31" s="22" t="e">
        <f>'PLANILHA DE MEDIÇÃO'!#REF!</f>
        <v>#REF!</v>
      </c>
      <c r="O31" s="22"/>
      <c r="P31" s="22"/>
      <c r="Q31" s="22"/>
      <c r="R31" s="22"/>
      <c r="S31" s="22"/>
      <c r="T31" s="22"/>
      <c r="U31" s="22"/>
      <c r="V31" s="22"/>
      <c r="W31" s="22"/>
      <c r="X31" s="22"/>
      <c r="Y31" s="22"/>
      <c r="Z31" s="22"/>
      <c r="AA31" s="22"/>
      <c r="AB31" s="22"/>
    </row>
    <row r="32" spans="1:28" s="51" customFormat="1" ht="15" customHeight="1" x14ac:dyDescent="0.2">
      <c r="A32" s="205">
        <v>11</v>
      </c>
      <c r="B32" s="206" t="str">
        <f>[1]PROPOSTA!B149</f>
        <v>SISTEMA DE PROTEÇÃO CONTRA DESCARGAS ATMOSFÉRICAS - SPDA</v>
      </c>
      <c r="C32" s="208">
        <f>'PLANILHA DE MEDIÇÃO'!G157</f>
        <v>30151.480338582984</v>
      </c>
      <c r="D32" s="22"/>
      <c r="E32" s="22"/>
      <c r="F32" s="22"/>
      <c r="G32" s="100"/>
      <c r="H32" s="100"/>
      <c r="I32" s="100"/>
      <c r="J32" s="100" t="e">
        <f>J33/C32</f>
        <v>#REF!</v>
      </c>
      <c r="K32" s="22"/>
      <c r="L32" s="22"/>
      <c r="M32" s="22"/>
      <c r="N32" s="131" t="e">
        <f>N33/C32</f>
        <v>#REF!</v>
      </c>
      <c r="O32" s="22"/>
      <c r="P32" s="22"/>
      <c r="Q32" s="22"/>
      <c r="R32" s="131"/>
      <c r="S32" s="131"/>
      <c r="T32" s="131"/>
      <c r="U32" s="131" t="e">
        <f>U33/C32</f>
        <v>#REF!</v>
      </c>
      <c r="V32" s="131"/>
      <c r="W32" s="131" t="e">
        <f>W33/C32</f>
        <v>#REF!</v>
      </c>
      <c r="X32" s="131" t="e">
        <f>X33/C32</f>
        <v>#REF!</v>
      </c>
      <c r="Y32" s="131" t="e">
        <f>Y33/C32</f>
        <v>#REF!</v>
      </c>
      <c r="Z32" s="131"/>
      <c r="AA32" s="131"/>
      <c r="AB32" s="131"/>
    </row>
    <row r="33" spans="1:28" s="51" customFormat="1" ht="12.75" x14ac:dyDescent="0.2">
      <c r="A33" s="205"/>
      <c r="B33" s="207"/>
      <c r="C33" s="209"/>
      <c r="D33" s="22"/>
      <c r="E33" s="22"/>
      <c r="F33" s="22"/>
      <c r="G33" s="22"/>
      <c r="H33" s="22"/>
      <c r="I33" s="22"/>
      <c r="J33" s="22" t="e">
        <f>'PLANILHA DE MEDIÇÃO'!#REF!</f>
        <v>#REF!</v>
      </c>
      <c r="K33" s="22"/>
      <c r="L33" s="22"/>
      <c r="M33" s="22"/>
      <c r="N33" s="22" t="e">
        <f>'PLANILHA DE MEDIÇÃO'!#REF!</f>
        <v>#REF!</v>
      </c>
      <c r="O33" s="22"/>
      <c r="P33" s="22"/>
      <c r="Q33" s="22"/>
      <c r="R33" s="22"/>
      <c r="S33" s="22"/>
      <c r="T33" s="22"/>
      <c r="U33" s="22" t="e">
        <f>'PLANILHA DE MEDIÇÃO'!#REF!</f>
        <v>#REF!</v>
      </c>
      <c r="V33" s="22"/>
      <c r="W33" s="22" t="e">
        <f>'PLANILHA DE MEDIÇÃO'!#REF!</f>
        <v>#REF!</v>
      </c>
      <c r="X33" s="22" t="e">
        <f>'PLANILHA DE MEDIÇÃO'!#REF!</f>
        <v>#REF!</v>
      </c>
      <c r="Y33" s="22" t="e">
        <f>'PLANILHA DE MEDIÇÃO'!#REF!</f>
        <v>#REF!</v>
      </c>
      <c r="Z33" s="22"/>
      <c r="AA33" s="22"/>
      <c r="AB33" s="22"/>
    </row>
    <row r="34" spans="1:28" s="51" customFormat="1" ht="15" customHeight="1" x14ac:dyDescent="0.2">
      <c r="A34" s="205">
        <v>12</v>
      </c>
      <c r="B34" s="206" t="str">
        <f>[1]PROPOSTA!B160</f>
        <v>INSTALAÇÕES HIDRÁULICAS</v>
      </c>
      <c r="C34" s="208">
        <f>'PLANILHA DE MEDIÇÃO'!G168</f>
        <v>22031.70036364624</v>
      </c>
      <c r="D34" s="131">
        <f>D35/C34</f>
        <v>0</v>
      </c>
      <c r="E34" s="22"/>
      <c r="F34" s="22"/>
      <c r="G34" s="100"/>
      <c r="H34" s="100"/>
      <c r="I34" s="100" t="e">
        <f>I35/C34</f>
        <v>#REF!</v>
      </c>
      <c r="J34" s="100" t="e">
        <f>J35/C34</f>
        <v>#REF!</v>
      </c>
      <c r="K34" s="131" t="e">
        <f>K35/C34</f>
        <v>#REF!</v>
      </c>
      <c r="L34" s="100"/>
      <c r="M34" s="131" t="e">
        <f>M35/C34</f>
        <v>#REF!</v>
      </c>
      <c r="N34" s="100" t="e">
        <f>N35/C34</f>
        <v>#REF!</v>
      </c>
      <c r="O34" s="100"/>
      <c r="P34" s="22"/>
      <c r="Q34" s="22"/>
      <c r="R34" s="22"/>
      <c r="S34" s="131"/>
      <c r="T34" s="131"/>
      <c r="U34" s="100"/>
      <c r="V34" s="100" t="e">
        <f>V35/C34</f>
        <v>#REF!</v>
      </c>
      <c r="W34" s="100"/>
      <c r="X34" s="100" t="e">
        <f>X35/C34</f>
        <v>#REF!</v>
      </c>
      <c r="Y34" s="100"/>
      <c r="Z34" s="100"/>
      <c r="AA34" s="100"/>
      <c r="AB34" s="100" t="e">
        <f>AB35/C34</f>
        <v>#REF!</v>
      </c>
    </row>
    <row r="35" spans="1:28" s="51" customFormat="1" ht="12.75" x14ac:dyDescent="0.2">
      <c r="A35" s="205"/>
      <c r="B35" s="207"/>
      <c r="C35" s="209"/>
      <c r="D35" s="22">
        <f>'PLANILHA DE MEDIÇÃO'!I168</f>
        <v>0</v>
      </c>
      <c r="E35" s="22"/>
      <c r="F35" s="22"/>
      <c r="G35" s="22"/>
      <c r="H35" s="22"/>
      <c r="I35" s="22" t="e">
        <f>'PLANILHA DE MEDIÇÃO'!#REF!</f>
        <v>#REF!</v>
      </c>
      <c r="J35" s="22" t="e">
        <f>'PLANILHA DE MEDIÇÃO'!#REF!</f>
        <v>#REF!</v>
      </c>
      <c r="K35" s="22" t="e">
        <f>'PLANILHA DE MEDIÇÃO'!#REF!</f>
        <v>#REF!</v>
      </c>
      <c r="L35" s="22"/>
      <c r="M35" s="22" t="e">
        <f>'PLANILHA DE MEDIÇÃO'!#REF!</f>
        <v>#REF!</v>
      </c>
      <c r="N35" s="22" t="e">
        <f>'PLANILHA DE MEDIÇÃO'!#REF!</f>
        <v>#REF!</v>
      </c>
      <c r="O35" s="22"/>
      <c r="P35" s="22"/>
      <c r="Q35" s="22"/>
      <c r="R35" s="22"/>
      <c r="S35" s="22"/>
      <c r="T35" s="22"/>
      <c r="U35" s="22"/>
      <c r="V35" s="22" t="e">
        <f>'PLANILHA DE MEDIÇÃO'!#REF!</f>
        <v>#REF!</v>
      </c>
      <c r="W35" s="22"/>
      <c r="X35" s="22" t="e">
        <f>'PLANILHA DE MEDIÇÃO'!#REF!</f>
        <v>#REF!</v>
      </c>
      <c r="Y35" s="22"/>
      <c r="Z35" s="22"/>
      <c r="AA35" s="22"/>
      <c r="AB35" s="22" t="e">
        <f>'PLANILHA DE MEDIÇÃO'!#REF!</f>
        <v>#REF!</v>
      </c>
    </row>
    <row r="36" spans="1:28" s="51" customFormat="1" ht="15" customHeight="1" x14ac:dyDescent="0.2">
      <c r="A36" s="205">
        <v>13</v>
      </c>
      <c r="B36" s="206" t="str">
        <f>[1]PROPOSTA!B176</f>
        <v>INSTALAÇÕES SANITÁRIAS</v>
      </c>
      <c r="C36" s="208">
        <f>'PLANILHA DE MEDIÇÃO'!G184</f>
        <v>30890.803343854794</v>
      </c>
      <c r="D36" s="22"/>
      <c r="E36" s="100" t="e">
        <f>E37/C36</f>
        <v>#REF!</v>
      </c>
      <c r="F36" s="100" t="e">
        <f>F37/C36</f>
        <v>#REF!</v>
      </c>
      <c r="G36" s="100"/>
      <c r="H36" s="100"/>
      <c r="I36" s="100" t="e">
        <f>I37/C36</f>
        <v>#REF!</v>
      </c>
      <c r="J36" s="100" t="e">
        <f>J37/C36</f>
        <v>#REF!</v>
      </c>
      <c r="K36" s="131" t="e">
        <f>K37/C36</f>
        <v>#REF!</v>
      </c>
      <c r="L36" s="22"/>
      <c r="M36" s="22"/>
      <c r="N36" s="22"/>
      <c r="O36" s="22"/>
      <c r="P36" s="22"/>
      <c r="Q36" s="22"/>
      <c r="R36" s="22"/>
      <c r="S36" s="22"/>
      <c r="T36" s="22"/>
      <c r="U36" s="22"/>
      <c r="V36" s="22"/>
      <c r="W36" s="22"/>
      <c r="X36" s="131" t="e">
        <f>X37/C36</f>
        <v>#REF!</v>
      </c>
      <c r="Y36" s="131"/>
      <c r="Z36" s="131"/>
      <c r="AA36" s="131"/>
      <c r="AB36" s="131"/>
    </row>
    <row r="37" spans="1:28" s="51" customFormat="1" ht="12.75" x14ac:dyDescent="0.2">
      <c r="A37" s="205"/>
      <c r="B37" s="207"/>
      <c r="C37" s="209"/>
      <c r="D37" s="22"/>
      <c r="E37" s="22" t="e">
        <f>'PLANILHA DE MEDIÇÃO'!#REF!</f>
        <v>#REF!</v>
      </c>
      <c r="F37" s="22" t="e">
        <f>'PLANILHA DE MEDIÇÃO'!#REF!</f>
        <v>#REF!</v>
      </c>
      <c r="G37" s="22"/>
      <c r="H37" s="22"/>
      <c r="I37" s="22" t="e">
        <f>'PLANILHA DE MEDIÇÃO'!#REF!</f>
        <v>#REF!</v>
      </c>
      <c r="J37" s="22" t="e">
        <f>'PLANILHA DE MEDIÇÃO'!#REF!</f>
        <v>#REF!</v>
      </c>
      <c r="K37" s="22" t="e">
        <f>'PLANILHA DE MEDIÇÃO'!#REF!</f>
        <v>#REF!</v>
      </c>
      <c r="L37" s="22"/>
      <c r="M37" s="22"/>
      <c r="N37" s="22"/>
      <c r="O37" s="22"/>
      <c r="P37" s="22"/>
      <c r="Q37" s="22"/>
      <c r="R37" s="22"/>
      <c r="S37" s="22"/>
      <c r="T37" s="22"/>
      <c r="U37" s="22"/>
      <c r="V37" s="22"/>
      <c r="W37" s="22"/>
      <c r="X37" s="22" t="e">
        <f>'PLANILHA DE MEDIÇÃO'!#REF!</f>
        <v>#REF!</v>
      </c>
      <c r="Y37" s="22"/>
      <c r="Z37" s="22"/>
      <c r="AA37" s="22"/>
      <c r="AB37" s="22"/>
    </row>
    <row r="38" spans="1:28" s="51" customFormat="1" ht="15" customHeight="1" x14ac:dyDescent="0.2">
      <c r="A38" s="205">
        <v>14</v>
      </c>
      <c r="B38" s="206" t="str">
        <f>[1]PROPOSTA!B210</f>
        <v>LOUÇAS, METAIS, BANCADAS E DIVISÓRIAS</v>
      </c>
      <c r="C38" s="208">
        <f>'PLANILHA DE MEDIÇÃO'!G201</f>
        <v>53098.086712782133</v>
      </c>
      <c r="D38" s="22"/>
      <c r="E38" s="22"/>
      <c r="F38" s="22"/>
      <c r="G38" s="22"/>
      <c r="H38" s="22"/>
      <c r="I38" s="100" t="e">
        <f>I39/C38</f>
        <v>#REF!</v>
      </c>
      <c r="J38" s="100" t="e">
        <f>J39/C38</f>
        <v>#REF!</v>
      </c>
      <c r="K38" s="100" t="e">
        <f>K39/C38</f>
        <v>#REF!</v>
      </c>
      <c r="L38" s="100" t="e">
        <f>L39/C36</f>
        <v>#REF!</v>
      </c>
      <c r="M38" s="100" t="e">
        <f>M39/C38</f>
        <v>#REF!</v>
      </c>
      <c r="N38" s="100" t="e">
        <f>N39/C38</f>
        <v>#REF!</v>
      </c>
      <c r="O38" s="100"/>
      <c r="P38" s="131"/>
      <c r="Q38" s="131"/>
      <c r="R38" s="131"/>
      <c r="S38" s="131"/>
      <c r="T38" s="131"/>
      <c r="U38" s="100" t="e">
        <f>U39/C38</f>
        <v>#REF!</v>
      </c>
      <c r="V38" s="100" t="e">
        <f>V39/C38</f>
        <v>#REF!</v>
      </c>
      <c r="W38" s="100"/>
      <c r="X38" s="100" t="e">
        <f>X39/C38</f>
        <v>#REF!</v>
      </c>
      <c r="Y38" s="100" t="e">
        <f>Y39/C38</f>
        <v>#REF!</v>
      </c>
      <c r="Z38" s="100" t="e">
        <f>Z39/C38</f>
        <v>#REF!</v>
      </c>
      <c r="AA38" s="100" t="e">
        <f>AA39/C38</f>
        <v>#REF!</v>
      </c>
      <c r="AB38" s="100"/>
    </row>
    <row r="39" spans="1:28" s="51" customFormat="1" ht="12.75" x14ac:dyDescent="0.2">
      <c r="A39" s="205"/>
      <c r="B39" s="207"/>
      <c r="C39" s="209"/>
      <c r="D39" s="22"/>
      <c r="E39" s="22"/>
      <c r="F39" s="22"/>
      <c r="G39" s="22"/>
      <c r="H39" s="22"/>
      <c r="I39" s="22" t="e">
        <f>'PLANILHA DE MEDIÇÃO'!#REF!</f>
        <v>#REF!</v>
      </c>
      <c r="J39" s="22" t="e">
        <f>'PLANILHA DE MEDIÇÃO'!#REF!</f>
        <v>#REF!</v>
      </c>
      <c r="K39" s="22" t="e">
        <f>'PLANILHA DE MEDIÇÃO'!#REF!</f>
        <v>#REF!</v>
      </c>
      <c r="L39" s="22" t="e">
        <f>'PLANILHA DE MEDIÇÃO'!#REF!</f>
        <v>#REF!</v>
      </c>
      <c r="M39" s="22" t="e">
        <f>'PLANILHA DE MEDIÇÃO'!#REF!</f>
        <v>#REF!</v>
      </c>
      <c r="N39" s="22" t="e">
        <f>'PLANILHA DE MEDIÇÃO'!#REF!</f>
        <v>#REF!</v>
      </c>
      <c r="O39" s="22"/>
      <c r="P39" s="22"/>
      <c r="Q39" s="22"/>
      <c r="R39" s="22"/>
      <c r="S39" s="22"/>
      <c r="T39" s="22"/>
      <c r="U39" s="22" t="e">
        <f>'PLANILHA DE MEDIÇÃO'!#REF!</f>
        <v>#REF!</v>
      </c>
      <c r="V39" s="22" t="e">
        <f>'PLANILHA DE MEDIÇÃO'!#REF!</f>
        <v>#REF!</v>
      </c>
      <c r="W39" s="22"/>
      <c r="X39" s="22" t="e">
        <f>'PLANILHA DE MEDIÇÃO'!#REF!</f>
        <v>#REF!</v>
      </c>
      <c r="Y39" s="22" t="e">
        <f>'PLANILHA DE MEDIÇÃO'!#REF!</f>
        <v>#REF!</v>
      </c>
      <c r="Z39" s="22" t="e">
        <f>'PLANILHA DE MEDIÇÃO'!#REF!</f>
        <v>#REF!</v>
      </c>
      <c r="AA39" s="22" t="e">
        <f>'PLANILHA DE MEDIÇÃO'!#REF!</f>
        <v>#REF!</v>
      </c>
      <c r="AB39" s="22"/>
    </row>
    <row r="40" spans="1:28" s="51" customFormat="1" ht="15" customHeight="1" x14ac:dyDescent="0.2">
      <c r="A40" s="205">
        <v>15</v>
      </c>
      <c r="B40" s="206" t="str">
        <f>[1]PROPOSTA!B234</f>
        <v>INSTALAÇÕES DE ÁGUAS PLUVIAIS</v>
      </c>
      <c r="C40" s="208">
        <f>'PLANILHA DE MEDIÇÃO'!G225</f>
        <v>6081.8271459411626</v>
      </c>
      <c r="D40" s="22"/>
      <c r="E40" s="22"/>
      <c r="F40" s="22"/>
      <c r="G40" s="100"/>
      <c r="H40" s="100"/>
      <c r="I40" s="100" t="e">
        <f>I41/C40</f>
        <v>#REF!</v>
      </c>
      <c r="J40" s="100" t="e">
        <f>J41/C40</f>
        <v>#REF!</v>
      </c>
      <c r="K40" s="100"/>
      <c r="L40" s="100"/>
      <c r="M40" s="131" t="e">
        <f>M41/C40</f>
        <v>#REF!</v>
      </c>
      <c r="N40" s="100"/>
      <c r="O40" s="100"/>
      <c r="P40" s="22"/>
      <c r="Q40" s="131"/>
      <c r="R40" s="131"/>
      <c r="S40" s="131"/>
      <c r="T40" s="131"/>
      <c r="U40" s="100" t="e">
        <f>U41/C40</f>
        <v>#REF!</v>
      </c>
      <c r="V40" s="100"/>
      <c r="W40" s="100"/>
      <c r="X40" s="100"/>
      <c r="Y40" s="100" t="e">
        <f>Y41/C40</f>
        <v>#REF!</v>
      </c>
      <c r="Z40" s="100"/>
      <c r="AA40" s="100" t="e">
        <f>AA41/C40</f>
        <v>#REF!</v>
      </c>
      <c r="AB40" s="100" t="e">
        <f>AB41/C40</f>
        <v>#REF!</v>
      </c>
    </row>
    <row r="41" spans="1:28" s="51" customFormat="1" ht="12.75" x14ac:dyDescent="0.2">
      <c r="A41" s="205"/>
      <c r="B41" s="207"/>
      <c r="C41" s="209"/>
      <c r="D41" s="22"/>
      <c r="E41" s="22"/>
      <c r="F41" s="22"/>
      <c r="G41" s="22"/>
      <c r="H41" s="22"/>
      <c r="I41" s="22" t="e">
        <f>'PLANILHA DE MEDIÇÃO'!#REF!</f>
        <v>#REF!</v>
      </c>
      <c r="J41" s="22" t="e">
        <f>'PLANILHA DE MEDIÇÃO'!#REF!</f>
        <v>#REF!</v>
      </c>
      <c r="K41" s="22"/>
      <c r="L41" s="22"/>
      <c r="M41" s="22" t="e">
        <f>'PLANILHA DE MEDIÇÃO'!#REF!</f>
        <v>#REF!</v>
      </c>
      <c r="N41" s="22"/>
      <c r="O41" s="22"/>
      <c r="P41" s="22"/>
      <c r="Q41" s="22"/>
      <c r="R41" s="22"/>
      <c r="S41" s="22"/>
      <c r="T41" s="22"/>
      <c r="U41" s="22" t="e">
        <f>'PLANILHA DE MEDIÇÃO'!#REF!</f>
        <v>#REF!</v>
      </c>
      <c r="V41" s="22"/>
      <c r="W41" s="22"/>
      <c r="X41" s="22"/>
      <c r="Y41" s="22" t="e">
        <f>'PLANILHA DE MEDIÇÃO'!#REF!</f>
        <v>#REF!</v>
      </c>
      <c r="Z41" s="22"/>
      <c r="AA41" s="22" t="e">
        <f>'PLANILHA DE MEDIÇÃO'!#REF!</f>
        <v>#REF!</v>
      </c>
      <c r="AB41" s="22" t="e">
        <f>'PLANILHA DE MEDIÇÃO'!#REF!</f>
        <v>#REF!</v>
      </c>
    </row>
    <row r="42" spans="1:28" s="51" customFormat="1" ht="15" customHeight="1" x14ac:dyDescent="0.2">
      <c r="A42" s="205">
        <v>16</v>
      </c>
      <c r="B42" s="206" t="str">
        <f>[1]PROPOSTA!B241</f>
        <v>SISTEMA DE PROTEÇÃO E COMBATE A INCÊNDIO</v>
      </c>
      <c r="C42" s="208">
        <f>'PLANILHA DE MEDIÇÃO'!G231</f>
        <v>16735.864188325799</v>
      </c>
      <c r="D42" s="22"/>
      <c r="E42" s="22"/>
      <c r="F42" s="22"/>
      <c r="G42" s="100"/>
      <c r="H42" s="100"/>
      <c r="I42" s="100"/>
      <c r="J42" s="100"/>
      <c r="K42" s="100" t="e">
        <f>K43/C42</f>
        <v>#REF!</v>
      </c>
      <c r="L42" s="100" t="e">
        <f>L43/C42</f>
        <v>#REF!</v>
      </c>
      <c r="M42" s="22"/>
      <c r="N42" s="100"/>
      <c r="O42" s="100"/>
      <c r="P42" s="131"/>
      <c r="Q42" s="131"/>
      <c r="R42" s="131"/>
      <c r="S42" s="131"/>
      <c r="T42" s="131"/>
      <c r="U42" s="100"/>
      <c r="V42" s="100"/>
      <c r="W42" s="100"/>
      <c r="X42" s="100"/>
      <c r="Y42" s="100"/>
      <c r="Z42" s="100"/>
      <c r="AA42" s="100"/>
      <c r="AB42" s="100" t="e">
        <f>AB43/C42</f>
        <v>#REF!</v>
      </c>
    </row>
    <row r="43" spans="1:28" s="51" customFormat="1" ht="12.75" x14ac:dyDescent="0.2">
      <c r="A43" s="205"/>
      <c r="B43" s="207"/>
      <c r="C43" s="209"/>
      <c r="D43" s="22"/>
      <c r="E43" s="22"/>
      <c r="F43" s="22"/>
      <c r="G43" s="22"/>
      <c r="H43" s="22"/>
      <c r="I43" s="22"/>
      <c r="J43" s="22"/>
      <c r="K43" s="22" t="e">
        <f>'PLANILHA DE MEDIÇÃO'!#REF!</f>
        <v>#REF!</v>
      </c>
      <c r="L43" s="22" t="e">
        <f>'PLANILHA DE MEDIÇÃO'!#REF!</f>
        <v>#REF!</v>
      </c>
      <c r="M43" s="22"/>
      <c r="N43" s="22"/>
      <c r="O43" s="22"/>
      <c r="P43" s="22"/>
      <c r="Q43" s="22"/>
      <c r="R43" s="22"/>
      <c r="S43" s="22"/>
      <c r="T43" s="22"/>
      <c r="U43" s="22"/>
      <c r="V43" s="22"/>
      <c r="W43" s="22"/>
      <c r="X43" s="22"/>
      <c r="Y43" s="22"/>
      <c r="Z43" s="22"/>
      <c r="AA43" s="22"/>
      <c r="AB43" s="22" t="e">
        <f>'PLANILHA DE MEDIÇÃO'!#REF!</f>
        <v>#REF!</v>
      </c>
    </row>
    <row r="44" spans="1:28" s="51" customFormat="1" ht="12.75" customHeight="1" x14ac:dyDescent="0.2">
      <c r="A44" s="205">
        <v>17</v>
      </c>
      <c r="B44" s="206" t="str">
        <f>[1]PROPOSTA!B261</f>
        <v>REVESTIMENTOS</v>
      </c>
      <c r="C44" s="208">
        <f>'PLANILHA DE MEDIÇÃO'!G250</f>
        <v>265984.85967670783</v>
      </c>
      <c r="D44" s="100"/>
      <c r="E44" s="100" t="e">
        <f>E45/C44</f>
        <v>#REF!</v>
      </c>
      <c r="F44" s="100" t="e">
        <f>F45/C44</f>
        <v>#REF!</v>
      </c>
      <c r="G44" s="100" t="e">
        <f>G45/C44</f>
        <v>#REF!</v>
      </c>
      <c r="H44" s="100" t="e">
        <f>H45/C44</f>
        <v>#REF!</v>
      </c>
      <c r="I44" s="100" t="e">
        <f>I45/C44</f>
        <v>#REF!</v>
      </c>
      <c r="J44" s="100" t="e">
        <f>J45/C44</f>
        <v>#REF!</v>
      </c>
      <c r="K44" s="100" t="e">
        <f>K45/C44</f>
        <v>#REF!</v>
      </c>
      <c r="L44" s="100" t="e">
        <f>L45/C44</f>
        <v>#REF!</v>
      </c>
      <c r="M44" s="100" t="e">
        <f>M45/C44</f>
        <v>#REF!</v>
      </c>
      <c r="N44" s="100" t="e">
        <f>N45/C44</f>
        <v>#REF!</v>
      </c>
      <c r="O44" s="100"/>
      <c r="P44" s="131"/>
      <c r="Q44" s="131"/>
      <c r="R44" s="131"/>
      <c r="S44" s="131"/>
      <c r="T44" s="131"/>
      <c r="U44" s="100" t="e">
        <f>U45/C44</f>
        <v>#REF!</v>
      </c>
      <c r="V44" s="100" t="e">
        <f>V45/C44</f>
        <v>#REF!</v>
      </c>
      <c r="W44" s="100" t="e">
        <f>W45/C44</f>
        <v>#REF!</v>
      </c>
      <c r="X44" s="100" t="e">
        <f>X45/C44</f>
        <v>#REF!</v>
      </c>
      <c r="Y44" s="100" t="e">
        <f>Y45/C44</f>
        <v>#REF!</v>
      </c>
      <c r="Z44" s="100"/>
      <c r="AA44" s="100" t="e">
        <f>AA45/C44</f>
        <v>#REF!</v>
      </c>
      <c r="AB44" s="100" t="e">
        <f>AB45/C44</f>
        <v>#REF!</v>
      </c>
    </row>
    <row r="45" spans="1:28" s="51" customFormat="1" ht="12.75" x14ac:dyDescent="0.2">
      <c r="A45" s="205"/>
      <c r="B45" s="207"/>
      <c r="C45" s="209"/>
      <c r="D45" s="22"/>
      <c r="E45" s="22" t="e">
        <f>'PLANILHA DE MEDIÇÃO'!#REF!</f>
        <v>#REF!</v>
      </c>
      <c r="F45" s="22" t="e">
        <f>'PLANILHA DE MEDIÇÃO'!#REF!</f>
        <v>#REF!</v>
      </c>
      <c r="G45" s="22" t="e">
        <f>'PLANILHA DE MEDIÇÃO'!#REF!</f>
        <v>#REF!</v>
      </c>
      <c r="H45" s="22" t="e">
        <f>'PLANILHA DE MEDIÇÃO'!#REF!</f>
        <v>#REF!</v>
      </c>
      <c r="I45" s="22" t="e">
        <f>'PLANILHA DE MEDIÇÃO'!#REF!</f>
        <v>#REF!</v>
      </c>
      <c r="J45" s="22" t="e">
        <f>'PLANILHA DE MEDIÇÃO'!#REF!</f>
        <v>#REF!</v>
      </c>
      <c r="K45" s="22" t="e">
        <f>'PLANILHA DE MEDIÇÃO'!#REF!</f>
        <v>#REF!</v>
      </c>
      <c r="L45" s="22" t="e">
        <f>'PLANILHA DE MEDIÇÃO'!#REF!</f>
        <v>#REF!</v>
      </c>
      <c r="M45" s="22" t="e">
        <f>'PLANILHA DE MEDIÇÃO'!#REF!</f>
        <v>#REF!</v>
      </c>
      <c r="N45" s="22" t="e">
        <f>'PLANILHA DE MEDIÇÃO'!#REF!</f>
        <v>#REF!</v>
      </c>
      <c r="O45" s="22"/>
      <c r="P45" s="22"/>
      <c r="Q45" s="22"/>
      <c r="R45" s="22"/>
      <c r="S45" s="22"/>
      <c r="T45" s="22"/>
      <c r="U45" s="22" t="e">
        <f>'PLANILHA DE MEDIÇÃO'!#REF!</f>
        <v>#REF!</v>
      </c>
      <c r="V45" s="22" t="e">
        <f>'PLANILHA DE MEDIÇÃO'!#REF!</f>
        <v>#REF!</v>
      </c>
      <c r="W45" s="22" t="e">
        <f>'PLANILHA DE MEDIÇÃO'!#REF!</f>
        <v>#REF!</v>
      </c>
      <c r="X45" s="22" t="e">
        <f>'PLANILHA DE MEDIÇÃO'!#REF!</f>
        <v>#REF!</v>
      </c>
      <c r="Y45" s="22" t="e">
        <f>'PLANILHA DE MEDIÇÃO'!#REF!</f>
        <v>#REF!</v>
      </c>
      <c r="Z45" s="22"/>
      <c r="AA45" s="22" t="e">
        <f>'PLANILHA DE MEDIÇÃO'!#REF!</f>
        <v>#REF!</v>
      </c>
      <c r="AB45" s="22" t="e">
        <f>'PLANILHA DE MEDIÇÃO'!#REF!</f>
        <v>#REF!</v>
      </c>
    </row>
    <row r="46" spans="1:28" s="51" customFormat="1" ht="15" customHeight="1" x14ac:dyDescent="0.2">
      <c r="A46" s="205">
        <v>18</v>
      </c>
      <c r="B46" s="206" t="str">
        <f>[1]PROPOSTA!B273</f>
        <v>PAVIMENTAÇÃO</v>
      </c>
      <c r="C46" s="208">
        <f>'PLANILHA DE MEDIÇÃO'!G261</f>
        <v>125059.66464082236</v>
      </c>
      <c r="D46" s="22"/>
      <c r="E46" s="22"/>
      <c r="F46" s="22"/>
      <c r="G46" s="100"/>
      <c r="H46" s="100" t="e">
        <f>H47/C46</f>
        <v>#REF!</v>
      </c>
      <c r="I46" s="100" t="e">
        <f>I47/C46</f>
        <v>#REF!</v>
      </c>
      <c r="J46" s="100" t="e">
        <f>J47/C46</f>
        <v>#REF!</v>
      </c>
      <c r="K46" s="100" t="e">
        <f>K47/C46</f>
        <v>#REF!</v>
      </c>
      <c r="L46" s="100" t="e">
        <f>L47/C46</f>
        <v>#REF!</v>
      </c>
      <c r="M46" s="100" t="e">
        <f>M47/C46</f>
        <v>#REF!</v>
      </c>
      <c r="N46" s="100" t="e">
        <f>N47/C46</f>
        <v>#REF!</v>
      </c>
      <c r="O46" s="100"/>
      <c r="P46" s="131"/>
      <c r="Q46" s="131"/>
      <c r="R46" s="131"/>
      <c r="S46" s="131"/>
      <c r="T46" s="131"/>
      <c r="U46" s="100" t="e">
        <f>U47/C46</f>
        <v>#REF!</v>
      </c>
      <c r="V46" s="100" t="e">
        <f>V47/C46</f>
        <v>#REF!</v>
      </c>
      <c r="W46" s="100"/>
      <c r="X46" s="100" t="e">
        <f>X47/C46</f>
        <v>#REF!</v>
      </c>
      <c r="Y46" s="100"/>
      <c r="Z46" s="100"/>
      <c r="AA46" s="100" t="e">
        <f>AA47/C46</f>
        <v>#REF!</v>
      </c>
      <c r="AB46" s="100" t="e">
        <f>AB47/C46</f>
        <v>#REF!</v>
      </c>
    </row>
    <row r="47" spans="1:28" s="51" customFormat="1" ht="12.75" x14ac:dyDescent="0.2">
      <c r="A47" s="205"/>
      <c r="B47" s="207"/>
      <c r="C47" s="209"/>
      <c r="D47" s="22"/>
      <c r="E47" s="22"/>
      <c r="F47" s="22"/>
      <c r="G47" s="22"/>
      <c r="H47" s="22" t="e">
        <f>'PLANILHA DE MEDIÇÃO'!#REF!</f>
        <v>#REF!</v>
      </c>
      <c r="I47" s="22" t="e">
        <f>'PLANILHA DE MEDIÇÃO'!#REF!</f>
        <v>#REF!</v>
      </c>
      <c r="J47" s="22" t="e">
        <f>'PLANILHA DE MEDIÇÃO'!#REF!</f>
        <v>#REF!</v>
      </c>
      <c r="K47" s="22" t="e">
        <f>'PLANILHA DE MEDIÇÃO'!#REF!</f>
        <v>#REF!</v>
      </c>
      <c r="L47" s="22" t="e">
        <f>'PLANILHA DE MEDIÇÃO'!#REF!</f>
        <v>#REF!</v>
      </c>
      <c r="M47" s="22" t="e">
        <f>'PLANILHA DE MEDIÇÃO'!#REF!</f>
        <v>#REF!</v>
      </c>
      <c r="N47" s="22" t="e">
        <f>'PLANILHA DE MEDIÇÃO'!#REF!</f>
        <v>#REF!</v>
      </c>
      <c r="O47" s="22"/>
      <c r="P47" s="22"/>
      <c r="Q47" s="22"/>
      <c r="R47" s="22"/>
      <c r="S47" s="22"/>
      <c r="T47" s="22"/>
      <c r="U47" s="22" t="e">
        <f>'PLANILHA DE MEDIÇÃO'!#REF!</f>
        <v>#REF!</v>
      </c>
      <c r="V47" s="22" t="e">
        <f>'PLANILHA DE MEDIÇÃO'!#REF!</f>
        <v>#REF!</v>
      </c>
      <c r="W47" s="22"/>
      <c r="X47" s="22" t="e">
        <f>'PLANILHA DE MEDIÇÃO'!#REF!</f>
        <v>#REF!</v>
      </c>
      <c r="Y47" s="22"/>
      <c r="Z47" s="22"/>
      <c r="AA47" s="22" t="e">
        <f>'PLANILHA DE MEDIÇÃO'!#REF!</f>
        <v>#REF!</v>
      </c>
      <c r="AB47" s="22" t="e">
        <f>'PLANILHA DE MEDIÇÃO'!#REF!</f>
        <v>#REF!</v>
      </c>
    </row>
    <row r="48" spans="1:28" s="51" customFormat="1" ht="12.75" customHeight="1" x14ac:dyDescent="0.2">
      <c r="A48" s="205">
        <v>19</v>
      </c>
      <c r="B48" s="206" t="str">
        <f>[1]PROPOSTA!B281</f>
        <v>ESQUADRIAS, FERRAGENS E VIDROS</v>
      </c>
      <c r="C48" s="208">
        <f>'PLANILHA DE MEDIÇÃO'!G269</f>
        <v>105282.22227137742</v>
      </c>
      <c r="D48" s="22"/>
      <c r="E48" s="22"/>
      <c r="F48" s="22"/>
      <c r="G48" s="22"/>
      <c r="H48" s="22"/>
      <c r="I48" s="100" t="e">
        <f>I49/C48</f>
        <v>#REF!</v>
      </c>
      <c r="J48" s="100" t="e">
        <f>J49/C48</f>
        <v>#REF!</v>
      </c>
      <c r="K48" s="100"/>
      <c r="L48" s="100" t="e">
        <f>L49/C48</f>
        <v>#REF!</v>
      </c>
      <c r="M48" s="100" t="e">
        <f>M49/C48</f>
        <v>#REF!</v>
      </c>
      <c r="N48" s="100" t="e">
        <f>N49/C48</f>
        <v>#REF!</v>
      </c>
      <c r="O48" s="100"/>
      <c r="P48" s="131"/>
      <c r="Q48" s="131"/>
      <c r="R48" s="131"/>
      <c r="S48" s="131"/>
      <c r="T48" s="131"/>
      <c r="U48" s="100" t="e">
        <f>U49/C48</f>
        <v>#REF!</v>
      </c>
      <c r="V48" s="100" t="e">
        <f>V49/C48</f>
        <v>#REF!</v>
      </c>
      <c r="W48" s="100" t="e">
        <f>W49/C48</f>
        <v>#REF!</v>
      </c>
      <c r="X48" s="100" t="e">
        <f>X49/C48</f>
        <v>#REF!</v>
      </c>
      <c r="Y48" s="100"/>
      <c r="Z48" s="100"/>
      <c r="AA48" s="100"/>
      <c r="AB48" s="100" t="e">
        <f>AB49/C48</f>
        <v>#REF!</v>
      </c>
    </row>
    <row r="49" spans="1:28" s="51" customFormat="1" ht="12.75" x14ac:dyDescent="0.2">
      <c r="A49" s="205"/>
      <c r="B49" s="207"/>
      <c r="C49" s="209"/>
      <c r="D49" s="22"/>
      <c r="E49" s="22"/>
      <c r="F49" s="22"/>
      <c r="G49" s="22"/>
      <c r="H49" s="22"/>
      <c r="I49" s="22" t="e">
        <f>'PLANILHA DE MEDIÇÃO'!#REF!</f>
        <v>#REF!</v>
      </c>
      <c r="J49" s="22" t="e">
        <f>'PLANILHA DE MEDIÇÃO'!#REF!</f>
        <v>#REF!</v>
      </c>
      <c r="K49" s="22"/>
      <c r="L49" s="22" t="e">
        <f>'PLANILHA DE MEDIÇÃO'!#REF!</f>
        <v>#REF!</v>
      </c>
      <c r="M49" s="22" t="e">
        <f>'PLANILHA DE MEDIÇÃO'!#REF!</f>
        <v>#REF!</v>
      </c>
      <c r="N49" s="22" t="e">
        <f>'PLANILHA DE MEDIÇÃO'!#REF!</f>
        <v>#REF!</v>
      </c>
      <c r="O49" s="22"/>
      <c r="P49" s="22"/>
      <c r="Q49" s="22"/>
      <c r="R49" s="22"/>
      <c r="S49" s="22"/>
      <c r="T49" s="22"/>
      <c r="U49" s="22" t="e">
        <f>'PLANILHA DE MEDIÇÃO'!#REF!</f>
        <v>#REF!</v>
      </c>
      <c r="V49" s="22" t="e">
        <f>'PLANILHA DE MEDIÇÃO'!#REF!</f>
        <v>#REF!</v>
      </c>
      <c r="W49" s="22" t="e">
        <f>'PLANILHA DE MEDIÇÃO'!#REF!</f>
        <v>#REF!</v>
      </c>
      <c r="X49" s="22" t="e">
        <f>'PLANILHA DE MEDIÇÃO'!#REF!</f>
        <v>#REF!</v>
      </c>
      <c r="Y49" s="22"/>
      <c r="Z49" s="22"/>
      <c r="AA49" s="22"/>
      <c r="AB49" s="22" t="e">
        <f>'PLANILHA DE MEDIÇÃO'!#REF!</f>
        <v>#REF!</v>
      </c>
    </row>
    <row r="50" spans="1:28" s="51" customFormat="1" ht="15" customHeight="1" x14ac:dyDescent="0.2">
      <c r="A50" s="205">
        <v>20</v>
      </c>
      <c r="B50" s="206" t="str">
        <f>[1]PROPOSTA!B297</f>
        <v>PINTURA</v>
      </c>
      <c r="C50" s="208">
        <f>'PLANILHA DE MEDIÇÃO'!G279</f>
        <v>76741.630258632838</v>
      </c>
      <c r="D50" s="22"/>
      <c r="E50" s="22"/>
      <c r="F50" s="22"/>
      <c r="G50" s="22"/>
      <c r="H50" s="22"/>
      <c r="I50" s="22"/>
      <c r="J50" s="22"/>
      <c r="K50" s="131" t="e">
        <f>K51/C50</f>
        <v>#REF!</v>
      </c>
      <c r="L50" s="100" t="e">
        <f>L51/C50</f>
        <v>#REF!</v>
      </c>
      <c r="M50" s="100" t="e">
        <f>M51/C50</f>
        <v>#REF!</v>
      </c>
      <c r="N50" s="100" t="e">
        <f>N51/C50</f>
        <v>#REF!</v>
      </c>
      <c r="O50" s="100"/>
      <c r="P50" s="100"/>
      <c r="Q50" s="100"/>
      <c r="R50" s="100"/>
      <c r="S50" s="100"/>
      <c r="T50" s="100"/>
      <c r="U50" s="100" t="e">
        <f>U51/C50</f>
        <v>#REF!</v>
      </c>
      <c r="V50" s="100" t="e">
        <f>V51/C50</f>
        <v>#REF!</v>
      </c>
      <c r="W50" s="100" t="e">
        <f>W51/C50</f>
        <v>#REF!</v>
      </c>
      <c r="X50" s="100" t="e">
        <f>X51/C50</f>
        <v>#REF!</v>
      </c>
      <c r="Y50" s="100" t="e">
        <f>Y51/C50</f>
        <v>#REF!</v>
      </c>
      <c r="Z50" s="100"/>
      <c r="AA50" s="100"/>
      <c r="AB50" s="100" t="e">
        <f>AB51/C50</f>
        <v>#REF!</v>
      </c>
    </row>
    <row r="51" spans="1:28" s="51" customFormat="1" ht="12.75" x14ac:dyDescent="0.2">
      <c r="A51" s="205"/>
      <c r="B51" s="207"/>
      <c r="C51" s="209"/>
      <c r="D51" s="22"/>
      <c r="E51" s="22"/>
      <c r="F51" s="22"/>
      <c r="G51" s="22"/>
      <c r="H51" s="22"/>
      <c r="I51" s="22"/>
      <c r="J51" s="22"/>
      <c r="K51" s="22" t="e">
        <f>'PLANILHA DE MEDIÇÃO'!#REF!</f>
        <v>#REF!</v>
      </c>
      <c r="L51" s="22" t="e">
        <f>'PLANILHA DE MEDIÇÃO'!#REF!</f>
        <v>#REF!</v>
      </c>
      <c r="M51" s="22" t="e">
        <f>'PLANILHA DE MEDIÇÃO'!#REF!</f>
        <v>#REF!</v>
      </c>
      <c r="N51" s="22" t="e">
        <f>'PLANILHA DE MEDIÇÃO'!#REF!</f>
        <v>#REF!</v>
      </c>
      <c r="O51" s="22"/>
      <c r="P51" s="22"/>
      <c r="Q51" s="22"/>
      <c r="R51" s="22"/>
      <c r="S51" s="22"/>
      <c r="T51" s="22"/>
      <c r="U51" s="22" t="e">
        <f>'PLANILHA DE MEDIÇÃO'!#REF!</f>
        <v>#REF!</v>
      </c>
      <c r="V51" s="22" t="e">
        <f>'PLANILHA DE MEDIÇÃO'!#REF!</f>
        <v>#REF!</v>
      </c>
      <c r="W51" s="22" t="e">
        <f>'PLANILHA DE MEDIÇÃO'!#REF!</f>
        <v>#REF!</v>
      </c>
      <c r="X51" s="22" t="e">
        <f>'PLANILHA DE MEDIÇÃO'!#REF!</f>
        <v>#REF!</v>
      </c>
      <c r="Y51" s="22" t="e">
        <f>'PLANILHA DE MEDIÇÃO'!#REF!</f>
        <v>#REF!</v>
      </c>
      <c r="Z51" s="22"/>
      <c r="AA51" s="22"/>
      <c r="AB51" s="22" t="e">
        <f>'PLANILHA DE MEDIÇÃO'!#REF!</f>
        <v>#REF!</v>
      </c>
    </row>
    <row r="52" spans="1:28" s="51" customFormat="1" ht="15" customHeight="1" x14ac:dyDescent="0.2">
      <c r="A52" s="205">
        <v>21</v>
      </c>
      <c r="B52" s="206" t="str">
        <f>[1]PROPOSTA!B307</f>
        <v>IMPERMEABILIZAÇÃO</v>
      </c>
      <c r="C52" s="208">
        <f>'PLANILHA DE MEDIÇÃO'!G290</f>
        <v>31435.723575078988</v>
      </c>
      <c r="D52" s="100"/>
      <c r="E52" s="22"/>
      <c r="F52" s="100" t="e">
        <f>F53/C52</f>
        <v>#REF!</v>
      </c>
      <c r="G52" s="131" t="e">
        <f>G53/C52</f>
        <v>#REF!</v>
      </c>
      <c r="H52" s="131"/>
      <c r="I52" s="131" t="e">
        <f>I53/C52</f>
        <v>#REF!</v>
      </c>
      <c r="J52" s="131"/>
      <c r="K52" s="100"/>
      <c r="L52" s="100"/>
      <c r="M52" s="131" t="e">
        <f>M53/C52</f>
        <v>#REF!</v>
      </c>
      <c r="N52" s="131" t="e">
        <f>N53/C52</f>
        <v>#REF!</v>
      </c>
      <c r="O52" s="22"/>
      <c r="P52" s="22"/>
      <c r="Q52" s="131"/>
      <c r="R52" s="131"/>
      <c r="S52" s="131"/>
      <c r="T52" s="131"/>
      <c r="U52" s="131"/>
      <c r="V52" s="131"/>
      <c r="W52" s="131"/>
      <c r="X52" s="131" t="e">
        <f>X53/C52</f>
        <v>#REF!</v>
      </c>
      <c r="Y52" s="131"/>
      <c r="Z52" s="131"/>
      <c r="AA52" s="131"/>
      <c r="AB52" s="131"/>
    </row>
    <row r="53" spans="1:28" s="51" customFormat="1" ht="12.75" x14ac:dyDescent="0.2">
      <c r="A53" s="205"/>
      <c r="B53" s="207"/>
      <c r="C53" s="209"/>
      <c r="D53" s="22"/>
      <c r="E53" s="22"/>
      <c r="F53" s="22" t="e">
        <f>'PLANILHA DE MEDIÇÃO'!#REF!</f>
        <v>#REF!</v>
      </c>
      <c r="G53" s="22" t="e">
        <f>'PLANILHA DE MEDIÇÃO'!#REF!</f>
        <v>#REF!</v>
      </c>
      <c r="H53" s="22"/>
      <c r="I53" s="22" t="e">
        <f>'PLANILHA DE MEDIÇÃO'!#REF!</f>
        <v>#REF!</v>
      </c>
      <c r="J53" s="22"/>
      <c r="K53" s="22"/>
      <c r="L53" s="22"/>
      <c r="M53" s="22" t="e">
        <f>'PLANILHA DE MEDIÇÃO'!#REF!</f>
        <v>#REF!</v>
      </c>
      <c r="N53" s="22" t="e">
        <f>'PLANILHA DE MEDIÇÃO'!#REF!</f>
        <v>#REF!</v>
      </c>
      <c r="O53" s="22"/>
      <c r="P53" s="22"/>
      <c r="Q53" s="22"/>
      <c r="R53" s="22"/>
      <c r="S53" s="22"/>
      <c r="T53" s="22"/>
      <c r="U53" s="22"/>
      <c r="V53" s="22"/>
      <c r="W53" s="22"/>
      <c r="X53" s="22" t="e">
        <f>'PLANILHA DE MEDIÇÃO'!#REF!</f>
        <v>#REF!</v>
      </c>
      <c r="Y53" s="22"/>
      <c r="Z53" s="22"/>
      <c r="AA53" s="22"/>
      <c r="AB53" s="22"/>
    </row>
    <row r="54" spans="1:28" s="51" customFormat="1" ht="15" customHeight="1" x14ac:dyDescent="0.2">
      <c r="A54" s="205">
        <v>22</v>
      </c>
      <c r="B54" s="206" t="str">
        <f>[1]PROPOSTA!B311</f>
        <v>DIVERSOS</v>
      </c>
      <c r="C54" s="208">
        <f>'PLANILHA DE MEDIÇÃO'!G295</f>
        <v>111203.6147964941</v>
      </c>
      <c r="D54" s="22"/>
      <c r="E54" s="22"/>
      <c r="F54" s="22"/>
      <c r="G54" s="22"/>
      <c r="H54" s="22"/>
      <c r="I54" s="22"/>
      <c r="J54" s="22"/>
      <c r="K54" s="22"/>
      <c r="L54" s="131" t="e">
        <f>L55/C54</f>
        <v>#REF!</v>
      </c>
      <c r="M54" s="131" t="e">
        <f>M55/C54</f>
        <v>#REF!</v>
      </c>
      <c r="N54" s="100"/>
      <c r="O54" s="100"/>
      <c r="P54" s="100"/>
      <c r="Q54" s="100"/>
      <c r="R54" s="100"/>
      <c r="S54" s="100"/>
      <c r="T54" s="100"/>
      <c r="U54" s="100"/>
      <c r="V54" s="100" t="e">
        <f>V55/C54</f>
        <v>#REF!</v>
      </c>
      <c r="W54" s="100" t="e">
        <f>W55/C54</f>
        <v>#REF!</v>
      </c>
      <c r="X54" s="100" t="e">
        <f>X55/C54</f>
        <v>#REF!</v>
      </c>
      <c r="Y54" s="100"/>
      <c r="Z54" s="100"/>
      <c r="AA54" s="100" t="e">
        <f>AA55/C54</f>
        <v>#REF!</v>
      </c>
      <c r="AB54" s="100"/>
    </row>
    <row r="55" spans="1:28" s="51" customFormat="1" ht="12.75" x14ac:dyDescent="0.2">
      <c r="A55" s="205"/>
      <c r="B55" s="207"/>
      <c r="C55" s="209"/>
      <c r="D55" s="22"/>
      <c r="E55" s="22"/>
      <c r="F55" s="22"/>
      <c r="G55" s="22"/>
      <c r="H55" s="22"/>
      <c r="I55" s="22"/>
      <c r="J55" s="22"/>
      <c r="K55" s="22"/>
      <c r="L55" s="22" t="e">
        <f>'PLANILHA DE MEDIÇÃO'!#REF!</f>
        <v>#REF!</v>
      </c>
      <c r="M55" s="22" t="e">
        <f>'PLANILHA DE MEDIÇÃO'!#REF!</f>
        <v>#REF!</v>
      </c>
      <c r="N55" s="22"/>
      <c r="O55" s="22"/>
      <c r="P55" s="22"/>
      <c r="Q55" s="22"/>
      <c r="R55" s="22"/>
      <c r="S55" s="22"/>
      <c r="T55" s="22"/>
      <c r="U55" s="22"/>
      <c r="V55" s="22" t="e">
        <f>'PLANILHA DE MEDIÇÃO'!#REF!</f>
        <v>#REF!</v>
      </c>
      <c r="W55" s="22" t="e">
        <f>'PLANILHA DE MEDIÇÃO'!#REF!</f>
        <v>#REF!</v>
      </c>
      <c r="X55" s="22" t="e">
        <f>'PLANILHA DE MEDIÇÃO'!#REF!</f>
        <v>#REF!</v>
      </c>
      <c r="Y55" s="22"/>
      <c r="Z55" s="22"/>
      <c r="AA55" s="22" t="e">
        <f>'PLANILHA DE MEDIÇÃO'!#REF!</f>
        <v>#REF!</v>
      </c>
      <c r="AB55" s="22"/>
    </row>
    <row r="56" spans="1:28" s="51" customFormat="1" ht="15" customHeight="1" x14ac:dyDescent="0.2">
      <c r="A56" s="205">
        <v>23</v>
      </c>
      <c r="B56" s="206" t="str">
        <f>[1]PROPOSTA!B320</f>
        <v>URBANIZAÇÃO PARCIAL DE ESTACIONAMENTO</v>
      </c>
      <c r="C56" s="208">
        <f>'PLANILHA DE MEDIÇÃO'!G311</f>
        <v>119191.77284009372</v>
      </c>
      <c r="D56" s="22"/>
      <c r="E56" s="22"/>
      <c r="F56" s="22"/>
      <c r="G56" s="22"/>
      <c r="H56" s="22"/>
      <c r="I56" s="22"/>
      <c r="J56" s="131" t="e">
        <f>J57/C56</f>
        <v>#REF!</v>
      </c>
      <c r="K56" s="131" t="e">
        <f>K57/C56</f>
        <v>#REF!</v>
      </c>
      <c r="L56" s="131" t="e">
        <f>L57/C56</f>
        <v>#REF!</v>
      </c>
      <c r="M56" s="22"/>
      <c r="N56" s="22"/>
      <c r="O56" s="22"/>
      <c r="P56" s="100"/>
      <c r="Q56" s="100"/>
      <c r="R56" s="100"/>
      <c r="S56" s="100"/>
      <c r="T56" s="100"/>
      <c r="U56" s="22"/>
      <c r="V56" s="22"/>
      <c r="W56" s="22"/>
      <c r="X56" s="22"/>
      <c r="Y56" s="22"/>
      <c r="Z56" s="131" t="e">
        <f>Z57/C56</f>
        <v>#REF!</v>
      </c>
      <c r="AA56" s="131"/>
      <c r="AB56" s="131"/>
    </row>
    <row r="57" spans="1:28" s="51" customFormat="1" ht="12.75" x14ac:dyDescent="0.2">
      <c r="A57" s="205"/>
      <c r="B57" s="227"/>
      <c r="C57" s="228"/>
      <c r="D57" s="22"/>
      <c r="E57" s="22"/>
      <c r="F57" s="22"/>
      <c r="G57" s="22"/>
      <c r="H57" s="22"/>
      <c r="I57" s="22"/>
      <c r="J57" s="22" t="e">
        <f>'PLANILHA DE MEDIÇÃO'!#REF!</f>
        <v>#REF!</v>
      </c>
      <c r="K57" s="22" t="e">
        <f>'PLANILHA DE MEDIÇÃO'!#REF!</f>
        <v>#REF!</v>
      </c>
      <c r="L57" s="22" t="e">
        <f>'PLANILHA DE MEDIÇÃO'!#REF!</f>
        <v>#REF!</v>
      </c>
      <c r="M57" s="22"/>
      <c r="N57" s="22"/>
      <c r="O57" s="22"/>
      <c r="P57" s="22"/>
      <c r="Q57" s="22"/>
      <c r="R57" s="22"/>
      <c r="S57" s="22"/>
      <c r="T57" s="22"/>
      <c r="U57" s="22"/>
      <c r="V57" s="22"/>
      <c r="W57" s="22"/>
      <c r="X57" s="22"/>
      <c r="Y57" s="22"/>
      <c r="Z57" s="22" t="e">
        <f>'PLANILHA DE MEDIÇÃO'!#REF!</f>
        <v>#REF!</v>
      </c>
      <c r="AA57" s="22"/>
      <c r="AB57" s="22"/>
    </row>
    <row r="58" spans="1:28" s="51" customFormat="1" ht="15" customHeight="1" x14ac:dyDescent="0.2">
      <c r="A58" s="205">
        <v>24</v>
      </c>
      <c r="B58" s="229" t="str">
        <f>[1]PROPOSTA!B327</f>
        <v>ADMINISTRAÇÃO</v>
      </c>
      <c r="C58" s="231">
        <f>'PLANILHA DE MEDIÇÃO'!G321</f>
        <v>132554.06132121463</v>
      </c>
      <c r="D58" s="100">
        <f>D59/C58</f>
        <v>3.49E-2</v>
      </c>
      <c r="E58" s="100" t="e">
        <f>E59/C58</f>
        <v>#REF!</v>
      </c>
      <c r="F58" s="100" t="e">
        <f>F59/C58</f>
        <v>#REF!</v>
      </c>
      <c r="G58" s="100" t="e">
        <f>G59/C58</f>
        <v>#REF!</v>
      </c>
      <c r="H58" s="100" t="e">
        <f>H59/C58</f>
        <v>#REF!</v>
      </c>
      <c r="I58" s="100" t="e">
        <f>I59/C58</f>
        <v>#REF!</v>
      </c>
      <c r="J58" s="100" t="e">
        <f>J59/C58</f>
        <v>#REF!</v>
      </c>
      <c r="K58" s="100" t="e">
        <f>K59/C58</f>
        <v>#REF!</v>
      </c>
      <c r="L58" s="100" t="e">
        <f>L59/C58</f>
        <v>#REF!</v>
      </c>
      <c r="M58" s="100" t="e">
        <f>M59/C58</f>
        <v>#REF!</v>
      </c>
      <c r="N58" s="100"/>
      <c r="O58" s="100"/>
      <c r="P58" s="100"/>
      <c r="Q58" s="100"/>
      <c r="R58" s="100"/>
      <c r="S58" s="100"/>
      <c r="T58" s="100"/>
      <c r="U58" s="100"/>
      <c r="V58" s="100" t="e">
        <f>V59/C58</f>
        <v>#REF!</v>
      </c>
      <c r="W58" s="100" t="e">
        <f>W59/C58</f>
        <v>#REF!</v>
      </c>
      <c r="X58" s="100"/>
      <c r="Y58" s="100"/>
      <c r="Z58" s="100"/>
      <c r="AA58" s="100"/>
      <c r="AB58" s="100" t="e">
        <f>AB59/C58</f>
        <v>#REF!</v>
      </c>
    </row>
    <row r="59" spans="1:28" s="51" customFormat="1" ht="12.75" x14ac:dyDescent="0.2">
      <c r="A59" s="205"/>
      <c r="B59" s="230"/>
      <c r="C59" s="231"/>
      <c r="D59" s="22">
        <f>'PLANILHA DE MEDIÇÃO'!I321</f>
        <v>4626.1367401103907</v>
      </c>
      <c r="E59" s="22" t="e">
        <f>'PLANILHA DE MEDIÇÃO'!#REF!</f>
        <v>#REF!</v>
      </c>
      <c r="F59" s="22" t="e">
        <f>'PLANILHA DE MEDIÇÃO'!#REF!</f>
        <v>#REF!</v>
      </c>
      <c r="G59" s="22" t="e">
        <f>'PLANILHA DE MEDIÇÃO'!#REF!</f>
        <v>#REF!</v>
      </c>
      <c r="H59" s="22" t="e">
        <f>'PLANILHA DE MEDIÇÃO'!#REF!</f>
        <v>#REF!</v>
      </c>
      <c r="I59" s="22" t="e">
        <f>'PLANILHA DE MEDIÇÃO'!#REF!</f>
        <v>#REF!</v>
      </c>
      <c r="J59" s="22" t="e">
        <f>'PLANILHA DE MEDIÇÃO'!#REF!</f>
        <v>#REF!</v>
      </c>
      <c r="K59" s="22" t="e">
        <f>'PLANILHA DE MEDIÇÃO'!#REF!</f>
        <v>#REF!</v>
      </c>
      <c r="L59" s="22" t="e">
        <f>'PLANILHA DE MEDIÇÃO'!#REF!</f>
        <v>#REF!</v>
      </c>
      <c r="M59" s="22" t="e">
        <f>'PLANILHA DE MEDIÇÃO'!#REF!</f>
        <v>#REF!</v>
      </c>
      <c r="N59" s="22"/>
      <c r="O59" s="22"/>
      <c r="P59" s="22"/>
      <c r="Q59" s="22"/>
      <c r="R59" s="22"/>
      <c r="S59" s="22"/>
      <c r="T59" s="22"/>
      <c r="U59" s="22"/>
      <c r="V59" s="22" t="e">
        <f>'PLANILHA DE MEDIÇÃO'!#REF!</f>
        <v>#REF!</v>
      </c>
      <c r="W59" s="22" t="e">
        <f>'PLANILHA DE MEDIÇÃO'!#REF!</f>
        <v>#REF!</v>
      </c>
      <c r="X59" s="22"/>
      <c r="Y59" s="22"/>
      <c r="Z59" s="22"/>
      <c r="AA59" s="22"/>
      <c r="AB59" s="22" t="e">
        <f>'PLANILHA DE MEDIÇÃO'!#REF!</f>
        <v>#REF!</v>
      </c>
    </row>
    <row r="60" spans="1:28" s="51" customFormat="1" ht="12.75" x14ac:dyDescent="0.2">
      <c r="A60" s="205">
        <v>25</v>
      </c>
      <c r="B60" s="229" t="str">
        <f>'PLANILHA DE MEDIÇÃO'!B323</f>
        <v>SERVIÇOS EXTRAORDINÁRIOS</v>
      </c>
      <c r="C60" s="231">
        <f>'PLANILHA DE MEDIÇÃO'!G323</f>
        <v>33228.566343763414</v>
      </c>
      <c r="D60" s="100">
        <f>D61/C60</f>
        <v>0</v>
      </c>
      <c r="E60" s="100" t="e">
        <f>E61/C60</f>
        <v>#REF!</v>
      </c>
      <c r="F60" s="100" t="e">
        <f>F61/C60</f>
        <v>#REF!</v>
      </c>
      <c r="G60" s="100" t="e">
        <f>G61/C60</f>
        <v>#REF!</v>
      </c>
      <c r="H60" s="100" t="e">
        <f>H61/C60</f>
        <v>#REF!</v>
      </c>
      <c r="I60" s="100" t="e">
        <f>I61/C60</f>
        <v>#REF!</v>
      </c>
      <c r="J60" s="100" t="e">
        <f>J61/C60</f>
        <v>#REF!</v>
      </c>
      <c r="K60" s="100" t="e">
        <f>K61/C60</f>
        <v>#REF!</v>
      </c>
      <c r="L60" s="100"/>
      <c r="M60" s="100"/>
      <c r="N60" s="100" t="e">
        <f>N61/C60</f>
        <v>#REF!</v>
      </c>
      <c r="O60" s="100"/>
      <c r="P60" s="100"/>
      <c r="Q60" s="100"/>
      <c r="R60" s="100"/>
      <c r="S60" s="100"/>
      <c r="T60" s="100"/>
      <c r="U60" s="100" t="e">
        <f>U61/C60</f>
        <v>#REF!</v>
      </c>
      <c r="V60" s="100"/>
      <c r="W60" s="100" t="e">
        <f>W61/C60</f>
        <v>#REF!</v>
      </c>
      <c r="X60" s="100" t="e">
        <f>X61/C60</f>
        <v>#REF!</v>
      </c>
      <c r="Y60" s="100"/>
      <c r="Z60" s="100" t="e">
        <f>Z61/C60</f>
        <v>#REF!</v>
      </c>
      <c r="AA60" s="100" t="e">
        <f>AA61/C60</f>
        <v>#REF!</v>
      </c>
      <c r="AB60" s="100" t="e">
        <f>AB61/C60</f>
        <v>#REF!</v>
      </c>
    </row>
    <row r="61" spans="1:28" s="51" customFormat="1" ht="12.75" x14ac:dyDescent="0.2">
      <c r="A61" s="205"/>
      <c r="B61" s="230"/>
      <c r="C61" s="231"/>
      <c r="D61" s="22">
        <f>'PLANILHA DE MEDIÇÃO'!I323</f>
        <v>0</v>
      </c>
      <c r="E61" s="22" t="e">
        <f>'PLANILHA DE MEDIÇÃO'!#REF!</f>
        <v>#REF!</v>
      </c>
      <c r="F61" s="22" t="e">
        <f>'PLANILHA DE MEDIÇÃO'!#REF!</f>
        <v>#REF!</v>
      </c>
      <c r="G61" s="22" t="e">
        <f>'PLANILHA DE MEDIÇÃO'!#REF!</f>
        <v>#REF!</v>
      </c>
      <c r="H61" s="22" t="e">
        <f>'PLANILHA DE MEDIÇÃO'!#REF!</f>
        <v>#REF!</v>
      </c>
      <c r="I61" s="22" t="e">
        <f>'PLANILHA DE MEDIÇÃO'!#REF!</f>
        <v>#REF!</v>
      </c>
      <c r="J61" s="22" t="e">
        <f>'PLANILHA DE MEDIÇÃO'!#REF!</f>
        <v>#REF!</v>
      </c>
      <c r="K61" s="22" t="e">
        <f>'PLANILHA DE MEDIÇÃO'!#REF!</f>
        <v>#REF!</v>
      </c>
      <c r="L61" s="22"/>
      <c r="M61" s="22"/>
      <c r="N61" s="22" t="e">
        <f>'PLANILHA DE MEDIÇÃO'!#REF!</f>
        <v>#REF!</v>
      </c>
      <c r="O61" s="22"/>
      <c r="P61" s="22"/>
      <c r="Q61" s="22"/>
      <c r="R61" s="22"/>
      <c r="S61" s="22"/>
      <c r="T61" s="22"/>
      <c r="U61" s="22" t="e">
        <f>'PLANILHA DE MEDIÇÃO'!#REF!</f>
        <v>#REF!</v>
      </c>
      <c r="V61" s="22"/>
      <c r="W61" s="22" t="e">
        <f>'PLANILHA DE MEDIÇÃO'!#REF!</f>
        <v>#REF!</v>
      </c>
      <c r="X61" s="22" t="e">
        <f>'PLANILHA DE MEDIÇÃO'!#REF!</f>
        <v>#REF!</v>
      </c>
      <c r="Y61" s="22"/>
      <c r="Z61" s="22" t="e">
        <f>'PLANILHA DE MEDIÇÃO'!#REF!</f>
        <v>#REF!</v>
      </c>
      <c r="AA61" s="22" t="e">
        <f>'PLANILHA DE MEDIÇÃO'!#REF!</f>
        <v>#REF!</v>
      </c>
      <c r="AB61" s="22" t="e">
        <f>'PLANILHA DE MEDIÇÃO'!#REF!</f>
        <v>#REF!</v>
      </c>
    </row>
    <row r="62" spans="1:28" s="51" customFormat="1" ht="9.9499999999999993" customHeight="1" x14ac:dyDescent="0.2">
      <c r="A62" s="205" t="s">
        <v>419</v>
      </c>
      <c r="B62" s="229" t="e">
        <f>'PLANILHA DE MEDIÇÃO'!#REF!</f>
        <v>#REF!</v>
      </c>
      <c r="C62" s="231" t="e">
        <f>'PLANILHA DE MEDIÇÃO'!#REF!</f>
        <v>#REF!</v>
      </c>
      <c r="D62" s="22"/>
      <c r="E62" s="22"/>
      <c r="F62" s="22"/>
      <c r="G62" s="22"/>
      <c r="H62" s="22"/>
      <c r="I62" s="131" t="e">
        <f>I63/C62</f>
        <v>#REF!</v>
      </c>
      <c r="J62" s="131" t="e">
        <f>J63/C62</f>
        <v>#REF!</v>
      </c>
      <c r="K62" s="131" t="e">
        <f>K63/C62</f>
        <v>#REF!</v>
      </c>
      <c r="L62" s="100" t="e">
        <f>L63/C62</f>
        <v>#REF!</v>
      </c>
      <c r="M62" s="100"/>
      <c r="N62" s="100"/>
      <c r="O62" s="100"/>
      <c r="P62" s="100"/>
      <c r="Q62" s="100"/>
      <c r="R62" s="100"/>
      <c r="S62" s="100"/>
      <c r="T62" s="100"/>
      <c r="U62" s="100"/>
      <c r="V62" s="100"/>
      <c r="W62" s="100"/>
      <c r="X62" s="100" t="e">
        <f>X63/C62</f>
        <v>#REF!</v>
      </c>
      <c r="Y62" s="100" t="e">
        <f>Y63/C62</f>
        <v>#REF!</v>
      </c>
      <c r="Z62" s="100"/>
      <c r="AA62" s="100"/>
      <c r="AB62" s="100" t="e">
        <f>AB63/C62</f>
        <v>#REF!</v>
      </c>
    </row>
    <row r="63" spans="1:28" s="51" customFormat="1" ht="9.9499999999999993" customHeight="1" x14ac:dyDescent="0.2">
      <c r="A63" s="205"/>
      <c r="B63" s="230"/>
      <c r="C63" s="231"/>
      <c r="D63" s="22"/>
      <c r="E63" s="22"/>
      <c r="F63" s="22"/>
      <c r="G63" s="22"/>
      <c r="H63" s="22"/>
      <c r="I63" s="22">
        <v>-2296.89</v>
      </c>
      <c r="J63" s="22">
        <v>-2182.5300000000002</v>
      </c>
      <c r="K63" s="22">
        <v>-2130.19</v>
      </c>
      <c r="L63" s="22">
        <v>-1040.1600000000001</v>
      </c>
      <c r="M63" s="22"/>
      <c r="N63" s="22"/>
      <c r="O63" s="22"/>
      <c r="P63" s="22"/>
      <c r="Q63" s="22"/>
      <c r="R63" s="22"/>
      <c r="S63" s="22"/>
      <c r="T63" s="22"/>
      <c r="U63" s="22"/>
      <c r="V63" s="22"/>
      <c r="W63" s="22"/>
      <c r="X63" s="22" t="e">
        <f>'PLANILHA DE MEDIÇÃO'!#REF!</f>
        <v>#REF!</v>
      </c>
      <c r="Y63" s="22" t="e">
        <f>'PLANILHA DE MEDIÇÃO'!#REF!</f>
        <v>#REF!</v>
      </c>
      <c r="Z63" s="22"/>
      <c r="AA63" s="22"/>
      <c r="AB63" s="22" t="e">
        <f>'PLANILHA DE MEDIÇÃO'!#REF!</f>
        <v>#REF!</v>
      </c>
    </row>
    <row r="64" spans="1:28" s="51" customFormat="1" ht="9.9499999999999993" customHeight="1" x14ac:dyDescent="0.2">
      <c r="A64" s="23"/>
      <c r="B64" s="27"/>
      <c r="C64" s="101"/>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s="51" customFormat="1" ht="12.75" customHeight="1" x14ac:dyDescent="0.2">
      <c r="A65" s="205" t="s">
        <v>55</v>
      </c>
      <c r="B65" s="205"/>
      <c r="C65" s="232" t="e">
        <f>SUM(C12:C63)</f>
        <v>#REF!</v>
      </c>
      <c r="D65" s="28"/>
      <c r="E65" s="28"/>
      <c r="F65" s="28"/>
      <c r="G65" s="28"/>
      <c r="H65" s="28"/>
      <c r="I65" s="28"/>
      <c r="J65" s="28"/>
      <c r="K65" s="28"/>
      <c r="L65" s="28"/>
      <c r="M65" s="28"/>
      <c r="N65" s="28"/>
      <c r="O65" s="28"/>
      <c r="P65" s="28"/>
      <c r="Q65" s="28"/>
      <c r="R65" s="28"/>
      <c r="S65" s="28"/>
      <c r="T65" s="28"/>
      <c r="U65" s="28"/>
      <c r="V65" s="28"/>
      <c r="W65" s="28"/>
      <c r="X65" s="28"/>
      <c r="Y65" s="28"/>
      <c r="Z65" s="28"/>
      <c r="AA65" s="28"/>
      <c r="AB65" s="28"/>
    </row>
    <row r="66" spans="1:28" s="51" customFormat="1" ht="12.75" customHeight="1" x14ac:dyDescent="0.2">
      <c r="A66" s="205"/>
      <c r="B66" s="205"/>
      <c r="C66" s="232"/>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s="51" customFormat="1" ht="9.9499999999999993" customHeight="1" x14ac:dyDescent="0.2">
      <c r="A67" s="23"/>
      <c r="B67" s="27"/>
      <c r="C67" s="53"/>
      <c r="D67" s="28"/>
      <c r="E67" s="28"/>
      <c r="F67" s="28"/>
      <c r="G67" s="28"/>
      <c r="H67" s="28"/>
      <c r="I67" s="28"/>
      <c r="J67" s="28"/>
      <c r="K67" s="28"/>
      <c r="L67" s="28"/>
      <c r="M67" s="28"/>
      <c r="N67" s="28"/>
      <c r="O67" s="28"/>
      <c r="P67" s="28"/>
      <c r="Q67" s="28"/>
      <c r="R67" s="28"/>
      <c r="S67" s="28"/>
      <c r="T67" s="28"/>
      <c r="U67" s="28"/>
      <c r="V67" s="28"/>
      <c r="W67" s="28"/>
      <c r="X67" s="28"/>
      <c r="Y67" s="28"/>
      <c r="Z67" s="28"/>
      <c r="AA67" s="28"/>
      <c r="AB67" s="28"/>
    </row>
    <row r="68" spans="1:28" s="51" customFormat="1" ht="24" customHeight="1" x14ac:dyDescent="0.2">
      <c r="A68" s="233" t="s">
        <v>257</v>
      </c>
      <c r="B68" s="233"/>
      <c r="C68" s="233"/>
      <c r="D68" s="58">
        <f>D13+D15+D17+D19+D21+D23+D25+D27+D29+D31+D33+D35+D37+D39+D41+D43+D45+D47+D49+D51+D53+D55+D57+D59+D61+D63</f>
        <v>62734.823328969913</v>
      </c>
      <c r="E68" s="58" t="e">
        <f t="shared" ref="E68:T68" si="0">E13+E15+E17+E19+E21+E23+E25+E27+E29+E31+E33+E35+E37+E39+E41+E43+E45+E47+E49+E51+E53+E55+E57+E59+E61+E63</f>
        <v>#REF!</v>
      </c>
      <c r="F68" s="58" t="e">
        <f t="shared" si="0"/>
        <v>#REF!</v>
      </c>
      <c r="G68" s="58" t="e">
        <f t="shared" si="0"/>
        <v>#REF!</v>
      </c>
      <c r="H68" s="58" t="e">
        <f t="shared" si="0"/>
        <v>#REF!</v>
      </c>
      <c r="I68" s="58" t="e">
        <f t="shared" si="0"/>
        <v>#REF!</v>
      </c>
      <c r="J68" s="58" t="e">
        <f t="shared" si="0"/>
        <v>#REF!</v>
      </c>
      <c r="K68" s="58" t="e">
        <f t="shared" si="0"/>
        <v>#REF!</v>
      </c>
      <c r="L68" s="58" t="e">
        <f t="shared" si="0"/>
        <v>#REF!</v>
      </c>
      <c r="M68" s="58" t="e">
        <f t="shared" si="0"/>
        <v>#REF!</v>
      </c>
      <c r="N68" s="58" t="e">
        <f t="shared" si="0"/>
        <v>#REF!</v>
      </c>
      <c r="O68" s="58">
        <f t="shared" si="0"/>
        <v>0</v>
      </c>
      <c r="P68" s="58">
        <f t="shared" si="0"/>
        <v>0</v>
      </c>
      <c r="Q68" s="58">
        <f t="shared" si="0"/>
        <v>0</v>
      </c>
      <c r="R68" s="58">
        <f t="shared" si="0"/>
        <v>0</v>
      </c>
      <c r="S68" s="58">
        <f t="shared" si="0"/>
        <v>0</v>
      </c>
      <c r="T68" s="58">
        <f t="shared" si="0"/>
        <v>0</v>
      </c>
      <c r="U68" s="58" t="e">
        <f t="shared" ref="U68:V68" si="1">U13+U15+U17+U19+U21+U23+U25+U27+U29+U31+U33+U35+U37+U39+U41+U43+U45+U47+U49+U51+U53+U55+U57+U59+U61+U63</f>
        <v>#REF!</v>
      </c>
      <c r="V68" s="58" t="e">
        <f t="shared" si="1"/>
        <v>#REF!</v>
      </c>
      <c r="W68" s="58" t="e">
        <f t="shared" ref="W68:X68" si="2">W13+W15+W17+W19+W21+W23+W25+W27+W29+W31+W33+W35+W37+W39+W41+W43+W45+W47+W49+W51+W53+W55+W57+W59+W61+W63</f>
        <v>#REF!</v>
      </c>
      <c r="X68" s="58" t="e">
        <f t="shared" si="2"/>
        <v>#REF!</v>
      </c>
      <c r="Y68" s="58" t="e">
        <f t="shared" ref="Y68:Z68" si="3">Y13+Y15+Y17+Y19+Y21+Y23+Y25+Y27+Y29+Y31+Y33+Y35+Y37+Y39+Y41+Y43+Y45+Y47+Y49+Y51+Y53+Y55+Y57+Y59+Y61+Y63</f>
        <v>#REF!</v>
      </c>
      <c r="Z68" s="58" t="e">
        <f t="shared" si="3"/>
        <v>#REF!</v>
      </c>
      <c r="AA68" s="58" t="e">
        <f t="shared" ref="AA68:AB68" si="4">AA13+AA15+AA17+AA19+AA21+AA23+AA25+AA27+AA29+AA31+AA33+AA35+AA37+AA39+AA41+AA43+AA45+AA47+AA49+AA51+AA53+AA55+AA57+AA59+AA61+AA63</f>
        <v>#REF!</v>
      </c>
      <c r="AB68" s="58" t="e">
        <f t="shared" si="4"/>
        <v>#REF!</v>
      </c>
    </row>
    <row r="69" spans="1:28" s="50" customFormat="1" ht="24" customHeight="1" x14ac:dyDescent="0.2">
      <c r="A69" s="233" t="s">
        <v>258</v>
      </c>
      <c r="B69" s="233"/>
      <c r="C69" s="233"/>
      <c r="D69" s="107" t="e">
        <f t="shared" ref="D69:I69" si="5">D68/$C$65</f>
        <v>#REF!</v>
      </c>
      <c r="E69" s="107" t="e">
        <f t="shared" si="5"/>
        <v>#REF!</v>
      </c>
      <c r="F69" s="107" t="e">
        <f t="shared" si="5"/>
        <v>#REF!</v>
      </c>
      <c r="G69" s="107" t="e">
        <f t="shared" si="5"/>
        <v>#REF!</v>
      </c>
      <c r="H69" s="107" t="e">
        <f>H68/$C$65</f>
        <v>#REF!</v>
      </c>
      <c r="I69" s="107" t="e">
        <f t="shared" si="5"/>
        <v>#REF!</v>
      </c>
      <c r="J69" s="107" t="e">
        <f t="shared" ref="J69:O69" si="6">J68/$C$65</f>
        <v>#REF!</v>
      </c>
      <c r="K69" s="107" t="e">
        <f t="shared" si="6"/>
        <v>#REF!</v>
      </c>
      <c r="L69" s="107" t="e">
        <f t="shared" si="6"/>
        <v>#REF!</v>
      </c>
      <c r="M69" s="107" t="e">
        <f t="shared" si="6"/>
        <v>#REF!</v>
      </c>
      <c r="N69" s="107" t="e">
        <f t="shared" si="6"/>
        <v>#REF!</v>
      </c>
      <c r="O69" s="107" t="e">
        <f t="shared" si="6"/>
        <v>#REF!</v>
      </c>
      <c r="P69" s="107" t="e">
        <f>P68/$C$65</f>
        <v>#REF!</v>
      </c>
      <c r="Q69" s="107" t="e">
        <f>Q68/$C$65</f>
        <v>#REF!</v>
      </c>
      <c r="R69" s="107" t="e">
        <f>R68/$C$65</f>
        <v>#REF!</v>
      </c>
      <c r="S69" s="107" t="e">
        <f>S68/$C$65</f>
        <v>#REF!</v>
      </c>
      <c r="T69" s="107" t="e">
        <f>T68/$C$65</f>
        <v>#REF!</v>
      </c>
      <c r="U69" s="107" t="e">
        <f t="shared" ref="U69:V69" si="7">U68/$C$65</f>
        <v>#REF!</v>
      </c>
      <c r="V69" s="107" t="e">
        <f t="shared" si="7"/>
        <v>#REF!</v>
      </c>
      <c r="W69" s="107" t="e">
        <f t="shared" ref="W69:X69" si="8">W68/$C$65</f>
        <v>#REF!</v>
      </c>
      <c r="X69" s="107" t="e">
        <f t="shared" si="8"/>
        <v>#REF!</v>
      </c>
      <c r="Y69" s="107" t="e">
        <f t="shared" ref="Y69:Z69" si="9">Y68/$C$65</f>
        <v>#REF!</v>
      </c>
      <c r="Z69" s="107" t="e">
        <f t="shared" si="9"/>
        <v>#REF!</v>
      </c>
      <c r="AA69" s="107" t="e">
        <f t="shared" ref="AA69:AB69" si="10">AA68/$C$65</f>
        <v>#REF!</v>
      </c>
      <c r="AB69" s="107" t="e">
        <f t="shared" si="10"/>
        <v>#REF!</v>
      </c>
    </row>
    <row r="70" spans="1:28" s="51" customFormat="1" ht="24" customHeight="1" x14ac:dyDescent="0.2">
      <c r="A70" s="226" t="s">
        <v>259</v>
      </c>
      <c r="B70" s="226"/>
      <c r="C70" s="226"/>
      <c r="D70" s="22">
        <f>D68</f>
        <v>62734.823328969913</v>
      </c>
      <c r="E70" s="22" t="e">
        <f t="shared" ref="E70:P71" si="11">D70+E68</f>
        <v>#REF!</v>
      </c>
      <c r="F70" s="22" t="e">
        <f t="shared" si="11"/>
        <v>#REF!</v>
      </c>
      <c r="G70" s="22" t="e">
        <f t="shared" si="11"/>
        <v>#REF!</v>
      </c>
      <c r="H70" s="22" t="e">
        <f t="shared" si="11"/>
        <v>#REF!</v>
      </c>
      <c r="I70" s="22" t="e">
        <f t="shared" si="11"/>
        <v>#REF!</v>
      </c>
      <c r="J70" s="22" t="e">
        <f t="shared" si="11"/>
        <v>#REF!</v>
      </c>
      <c r="K70" s="22" t="e">
        <f t="shared" si="11"/>
        <v>#REF!</v>
      </c>
      <c r="L70" s="22" t="e">
        <f t="shared" si="11"/>
        <v>#REF!</v>
      </c>
      <c r="M70" s="22" t="e">
        <f t="shared" si="11"/>
        <v>#REF!</v>
      </c>
      <c r="N70" s="22" t="e">
        <f t="shared" si="11"/>
        <v>#REF!</v>
      </c>
      <c r="O70" s="22" t="e">
        <f t="shared" si="11"/>
        <v>#REF!</v>
      </c>
      <c r="P70" s="22" t="e">
        <f t="shared" si="11"/>
        <v>#REF!</v>
      </c>
      <c r="Q70" s="22" t="e">
        <f t="shared" ref="Q70:AB71" si="12">P70+Q68</f>
        <v>#REF!</v>
      </c>
      <c r="R70" s="22" t="e">
        <f t="shared" si="12"/>
        <v>#REF!</v>
      </c>
      <c r="S70" s="22" t="e">
        <f t="shared" si="12"/>
        <v>#REF!</v>
      </c>
      <c r="T70" s="22" t="e">
        <f t="shared" si="12"/>
        <v>#REF!</v>
      </c>
      <c r="U70" s="22" t="e">
        <f t="shared" si="12"/>
        <v>#REF!</v>
      </c>
      <c r="V70" s="22" t="e">
        <f t="shared" si="12"/>
        <v>#REF!</v>
      </c>
      <c r="W70" s="22" t="e">
        <f t="shared" si="12"/>
        <v>#REF!</v>
      </c>
      <c r="X70" s="22" t="e">
        <f>W70+X68</f>
        <v>#REF!</v>
      </c>
      <c r="Y70" s="22" t="e">
        <f>X70+Y68</f>
        <v>#REF!</v>
      </c>
      <c r="Z70" s="22" t="e">
        <f>Y70+Z68</f>
        <v>#REF!</v>
      </c>
      <c r="AA70" s="22" t="e">
        <f>Z70+AA68</f>
        <v>#REF!</v>
      </c>
      <c r="AB70" s="22" t="e">
        <f>AA70+AB68</f>
        <v>#REF!</v>
      </c>
    </row>
    <row r="71" spans="1:28" s="51" customFormat="1" ht="24" customHeight="1" x14ac:dyDescent="0.2">
      <c r="A71" s="226" t="s">
        <v>260</v>
      </c>
      <c r="B71" s="226"/>
      <c r="C71" s="226"/>
      <c r="D71" s="54" t="e">
        <f>D69</f>
        <v>#REF!</v>
      </c>
      <c r="E71" s="54" t="e">
        <f t="shared" si="11"/>
        <v>#REF!</v>
      </c>
      <c r="F71" s="54" t="e">
        <f t="shared" si="11"/>
        <v>#REF!</v>
      </c>
      <c r="G71" s="54" t="e">
        <f t="shared" si="11"/>
        <v>#REF!</v>
      </c>
      <c r="H71" s="54" t="e">
        <f t="shared" si="11"/>
        <v>#REF!</v>
      </c>
      <c r="I71" s="54" t="e">
        <f t="shared" si="11"/>
        <v>#REF!</v>
      </c>
      <c r="J71" s="54" t="e">
        <f t="shared" si="11"/>
        <v>#REF!</v>
      </c>
      <c r="K71" s="54" t="e">
        <f t="shared" si="11"/>
        <v>#REF!</v>
      </c>
      <c r="L71" s="54" t="e">
        <f t="shared" si="11"/>
        <v>#REF!</v>
      </c>
      <c r="M71" s="54" t="e">
        <f t="shared" si="11"/>
        <v>#REF!</v>
      </c>
      <c r="N71" s="54" t="e">
        <f t="shared" si="11"/>
        <v>#REF!</v>
      </c>
      <c r="O71" s="54" t="e">
        <f t="shared" si="11"/>
        <v>#REF!</v>
      </c>
      <c r="P71" s="54" t="e">
        <f t="shared" si="11"/>
        <v>#REF!</v>
      </c>
      <c r="Q71" s="54" t="e">
        <f t="shared" si="12"/>
        <v>#REF!</v>
      </c>
      <c r="R71" s="54" t="e">
        <f t="shared" si="12"/>
        <v>#REF!</v>
      </c>
      <c r="S71" s="54" t="e">
        <f t="shared" si="12"/>
        <v>#REF!</v>
      </c>
      <c r="T71" s="54" t="e">
        <f t="shared" si="12"/>
        <v>#REF!</v>
      </c>
      <c r="U71" s="54" t="e">
        <f t="shared" si="12"/>
        <v>#REF!</v>
      </c>
      <c r="V71" s="54" t="e">
        <f t="shared" si="12"/>
        <v>#REF!</v>
      </c>
      <c r="W71" s="54" t="e">
        <f t="shared" si="12"/>
        <v>#REF!</v>
      </c>
      <c r="X71" s="54" t="e">
        <f t="shared" si="12"/>
        <v>#REF!</v>
      </c>
      <c r="Y71" s="54" t="e">
        <f t="shared" si="12"/>
        <v>#REF!</v>
      </c>
      <c r="Z71" s="54" t="e">
        <f t="shared" si="12"/>
        <v>#REF!</v>
      </c>
      <c r="AA71" s="54" t="e">
        <f t="shared" si="12"/>
        <v>#REF!</v>
      </c>
      <c r="AB71" s="54" t="e">
        <f t="shared" si="12"/>
        <v>#REF!</v>
      </c>
    </row>
    <row r="73" spans="1:28" x14ac:dyDescent="0.2">
      <c r="D73" s="148"/>
      <c r="E73" s="148"/>
      <c r="F73" s="148"/>
      <c r="G73" s="148"/>
      <c r="H73" s="148"/>
      <c r="I73" s="148"/>
      <c r="J73" s="148"/>
      <c r="K73" s="148"/>
      <c r="L73" s="148"/>
      <c r="M73" s="148"/>
    </row>
    <row r="75" spans="1:28" x14ac:dyDescent="0.2">
      <c r="I75" s="148"/>
      <c r="J75" s="148"/>
      <c r="K75" s="148"/>
      <c r="L75" s="148"/>
      <c r="M75" s="148"/>
    </row>
    <row r="76" spans="1:28" x14ac:dyDescent="0.2">
      <c r="J76" s="137"/>
    </row>
    <row r="77" spans="1:28" x14ac:dyDescent="0.2">
      <c r="J77" s="137"/>
      <c r="L77" s="149"/>
    </row>
  </sheetData>
  <mergeCells count="93">
    <mergeCell ref="C60:C61"/>
    <mergeCell ref="A62:A63"/>
    <mergeCell ref="A54:A55"/>
    <mergeCell ref="B54:B55"/>
    <mergeCell ref="C54:C55"/>
    <mergeCell ref="A71:C71"/>
    <mergeCell ref="A56:A57"/>
    <mergeCell ref="B56:B57"/>
    <mergeCell ref="C56:C57"/>
    <mergeCell ref="A58:A59"/>
    <mergeCell ref="B58:B59"/>
    <mergeCell ref="C58:C59"/>
    <mergeCell ref="A65:B66"/>
    <mergeCell ref="C65:C66"/>
    <mergeCell ref="A68:C68"/>
    <mergeCell ref="A69:C69"/>
    <mergeCell ref="A70:C70"/>
    <mergeCell ref="A60:A61"/>
    <mergeCell ref="B62:B63"/>
    <mergeCell ref="C62:C63"/>
    <mergeCell ref="B60:B61"/>
    <mergeCell ref="A50:A51"/>
    <mergeCell ref="B50:B51"/>
    <mergeCell ref="C50:C51"/>
    <mergeCell ref="A52:A53"/>
    <mergeCell ref="B52:B53"/>
    <mergeCell ref="C52:C53"/>
    <mergeCell ref="A46:A47"/>
    <mergeCell ref="B46:B47"/>
    <mergeCell ref="C46:C47"/>
    <mergeCell ref="A48:A49"/>
    <mergeCell ref="B48:B49"/>
    <mergeCell ref="C48:C49"/>
    <mergeCell ref="A42:A43"/>
    <mergeCell ref="B42:B43"/>
    <mergeCell ref="C42:C43"/>
    <mergeCell ref="A44:A45"/>
    <mergeCell ref="B44:B45"/>
    <mergeCell ref="C44:C4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D10:AB10"/>
    <mergeCell ref="C22:C23"/>
    <mergeCell ref="A24:A25"/>
    <mergeCell ref="B24:B25"/>
    <mergeCell ref="C24:C25"/>
    <mergeCell ref="A12:A13"/>
    <mergeCell ref="B12:B13"/>
    <mergeCell ref="C12:C13"/>
    <mergeCell ref="A14:A15"/>
    <mergeCell ref="B14:B15"/>
    <mergeCell ref="C14:C15"/>
    <mergeCell ref="A10:A11"/>
    <mergeCell ref="B10:B11"/>
    <mergeCell ref="C10:C11"/>
    <mergeCell ref="A16:A17"/>
    <mergeCell ref="B16:B17"/>
    <mergeCell ref="A2:D2"/>
    <mergeCell ref="A3:D3"/>
    <mergeCell ref="A4:D4"/>
    <mergeCell ref="A5:D5"/>
    <mergeCell ref="A6:D6"/>
    <mergeCell ref="A22:A23"/>
    <mergeCell ref="B22:B23"/>
    <mergeCell ref="C16:C17"/>
    <mergeCell ref="A18:A19"/>
    <mergeCell ref="B18:B19"/>
    <mergeCell ref="C18:C19"/>
    <mergeCell ref="A20:A21"/>
    <mergeCell ref="B20:B21"/>
    <mergeCell ref="C20:C21"/>
  </mergeCells>
  <printOptions horizontalCentered="1"/>
  <pageMargins left="0.51181102362204722" right="0.51181102362204722" top="0.78740157480314965" bottom="0.78740157480314965" header="0.31496062992125984" footer="0.31496062992125984"/>
  <pageSetup paperSize="9" scale="89" fitToHeight="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MEDIÇÃO</vt:lpstr>
      <vt:lpstr>CRONO</vt:lpstr>
      <vt:lpstr>CRONO!Area_de_impressao</vt:lpstr>
      <vt:lpstr>'PLANILHA DE MEDIÇÃO'!Area_de_impressao</vt:lpstr>
      <vt:lpstr>'PLANILHA DE MEDIÇÃO'!Titulos_de_impressao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Sueldo</dc:creator>
  <cp:lastModifiedBy>Nicolas</cp:lastModifiedBy>
  <cp:lastPrinted>2021-02-24T11:51:11Z</cp:lastPrinted>
  <dcterms:created xsi:type="dcterms:W3CDTF">2008-12-23T09:33:38Z</dcterms:created>
  <dcterms:modified xsi:type="dcterms:W3CDTF">2023-01-05T13:44:51Z</dcterms:modified>
</cp:coreProperties>
</file>